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FINANCIJSKI PLAN ZA 2023. G\"/>
    </mc:Choice>
  </mc:AlternateContent>
  <bookViews>
    <workbookView xWindow="0" yWindow="0" windowWidth="28800" windowHeight="12330"/>
  </bookViews>
  <sheets>
    <sheet name="I. OPĆI DIO SAŽETAK" sheetId="1" r:id="rId1"/>
    <sheet name="I. A Račun prihoda i rashoda" sheetId="3" r:id="rId2"/>
    <sheet name="I. A Rashodi prema funkc. kl" sheetId="5" r:id="rId3"/>
    <sheet name="I. B Račun financiranja" sheetId="6" r:id="rId4"/>
    <sheet name="II. 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D32" i="7"/>
  <c r="G37" i="7"/>
  <c r="F37" i="7"/>
  <c r="E37" i="7"/>
  <c r="D37" i="7"/>
  <c r="C37" i="7"/>
  <c r="D35" i="7"/>
  <c r="F45" i="3"/>
  <c r="F52" i="3"/>
  <c r="F46" i="3"/>
  <c r="I63" i="3"/>
  <c r="H63" i="3"/>
  <c r="G63" i="3"/>
  <c r="F63" i="3"/>
  <c r="E63" i="3"/>
  <c r="F21" i="3"/>
  <c r="F23" i="3"/>
  <c r="D34" i="7"/>
  <c r="F51" i="3" l="1"/>
  <c r="G40" i="7" l="1"/>
  <c r="F40" i="7"/>
  <c r="E40" i="7"/>
  <c r="D40" i="7"/>
  <c r="D39" i="7" s="1"/>
  <c r="C40" i="7"/>
  <c r="G43" i="7"/>
  <c r="G39" i="7" s="1"/>
  <c r="F43" i="7"/>
  <c r="F39" i="7" s="1"/>
  <c r="E43" i="7"/>
  <c r="E39" i="7" s="1"/>
  <c r="D43" i="7"/>
  <c r="C43" i="7"/>
  <c r="C39" i="7" s="1"/>
  <c r="G51" i="7"/>
  <c r="F51" i="7"/>
  <c r="E51" i="7"/>
  <c r="D51" i="7"/>
  <c r="C51" i="7"/>
  <c r="E45" i="3"/>
  <c r="C35" i="7"/>
  <c r="C34" i="7"/>
  <c r="E59" i="3"/>
  <c r="E62" i="3"/>
  <c r="E61" i="3" s="1"/>
  <c r="I54" i="3"/>
  <c r="H54" i="3"/>
  <c r="G54" i="3"/>
  <c r="F54" i="3"/>
  <c r="E54" i="3"/>
  <c r="I61" i="3"/>
  <c r="H61" i="3"/>
  <c r="G61" i="3"/>
  <c r="F61" i="3"/>
  <c r="E52" i="3"/>
  <c r="E51" i="3"/>
  <c r="D30" i="1" l="1"/>
  <c r="C30" i="1"/>
  <c r="G35" i="1"/>
  <c r="F35" i="1"/>
  <c r="E35" i="1"/>
  <c r="D32" i="1"/>
  <c r="C32" i="1"/>
  <c r="C35" i="1"/>
  <c r="G34" i="1"/>
  <c r="F34" i="1"/>
  <c r="E34" i="1"/>
  <c r="C34" i="1"/>
  <c r="I65" i="3" l="1"/>
  <c r="H65" i="3"/>
  <c r="G65" i="3"/>
  <c r="F65" i="3"/>
  <c r="E65" i="3"/>
  <c r="I58" i="3"/>
  <c r="H58" i="3"/>
  <c r="H57" i="3" s="1"/>
  <c r="G58" i="3"/>
  <c r="G57" i="3" s="1"/>
  <c r="F58" i="3"/>
  <c r="E58" i="3"/>
  <c r="I50" i="3"/>
  <c r="H50" i="3"/>
  <c r="G50" i="3"/>
  <c r="F50" i="3"/>
  <c r="E50" i="3"/>
  <c r="I48" i="3"/>
  <c r="H48" i="3"/>
  <c r="G48" i="3"/>
  <c r="F48" i="3"/>
  <c r="E48" i="3"/>
  <c r="I43" i="3"/>
  <c r="H43" i="3"/>
  <c r="G43" i="3"/>
  <c r="F43" i="3"/>
  <c r="E43" i="3"/>
  <c r="I41" i="3"/>
  <c r="H41" i="3"/>
  <c r="G41" i="3"/>
  <c r="F41" i="3"/>
  <c r="E41" i="3"/>
  <c r="I37" i="3"/>
  <c r="H37" i="3"/>
  <c r="G37" i="3"/>
  <c r="F37" i="3"/>
  <c r="E37" i="3"/>
  <c r="I22" i="3"/>
  <c r="H22" i="3"/>
  <c r="G22" i="3"/>
  <c r="F22" i="3"/>
  <c r="E22" i="3"/>
  <c r="I18" i="3"/>
  <c r="H18" i="3"/>
  <c r="G18" i="3"/>
  <c r="F18" i="3"/>
  <c r="E18" i="3"/>
  <c r="I28" i="3"/>
  <c r="I27" i="3" s="1"/>
  <c r="H28" i="3"/>
  <c r="H27" i="3" s="1"/>
  <c r="G28" i="3"/>
  <c r="G27" i="3" s="1"/>
  <c r="F28" i="3"/>
  <c r="F27" i="3" s="1"/>
  <c r="E28" i="3"/>
  <c r="E27" i="3" s="1"/>
  <c r="I25" i="3"/>
  <c r="I24" i="3" s="1"/>
  <c r="H25" i="3"/>
  <c r="H24" i="3" s="1"/>
  <c r="G25" i="3"/>
  <c r="G24" i="3" s="1"/>
  <c r="F25" i="3"/>
  <c r="F24" i="3" s="1"/>
  <c r="E25" i="3"/>
  <c r="E24" i="3" s="1"/>
  <c r="I20" i="3"/>
  <c r="H20" i="3"/>
  <c r="G20" i="3"/>
  <c r="F20" i="3"/>
  <c r="E20" i="3"/>
  <c r="I14" i="3"/>
  <c r="H14" i="3"/>
  <c r="G14" i="3"/>
  <c r="F14" i="3"/>
  <c r="E14" i="3"/>
  <c r="I12" i="3"/>
  <c r="H12" i="3"/>
  <c r="G12" i="3"/>
  <c r="F12" i="3"/>
  <c r="E12" i="3"/>
  <c r="I10" i="3"/>
  <c r="H10" i="3"/>
  <c r="G10" i="3"/>
  <c r="F10" i="3"/>
  <c r="E10" i="3"/>
  <c r="E57" i="3" l="1"/>
  <c r="I57" i="3"/>
  <c r="F57" i="3"/>
  <c r="G36" i="3"/>
  <c r="G67" i="3" s="1"/>
  <c r="H36" i="3"/>
  <c r="H67" i="3" s="1"/>
  <c r="F36" i="3"/>
  <c r="I36" i="3"/>
  <c r="E36" i="3"/>
  <c r="F9" i="3"/>
  <c r="F30" i="3" s="1"/>
  <c r="H9" i="3"/>
  <c r="H30" i="3" s="1"/>
  <c r="G9" i="3"/>
  <c r="G30" i="3" s="1"/>
  <c r="E9" i="3"/>
  <c r="E30" i="3" s="1"/>
  <c r="I9" i="3"/>
  <c r="I30" i="3" s="1"/>
  <c r="G26" i="7"/>
  <c r="F26" i="7"/>
  <c r="E26" i="7"/>
  <c r="D26" i="7"/>
  <c r="C26" i="7"/>
  <c r="E35" i="7"/>
  <c r="E33" i="7" s="1"/>
  <c r="E32" i="7" s="1"/>
  <c r="G33" i="7"/>
  <c r="G32" i="7" s="1"/>
  <c r="F33" i="7"/>
  <c r="F32" i="7" s="1"/>
  <c r="D33" i="7"/>
  <c r="C33" i="7"/>
  <c r="C32" i="7" s="1"/>
  <c r="G8" i="7"/>
  <c r="G7" i="7" s="1"/>
  <c r="F8" i="7"/>
  <c r="F7" i="7" s="1"/>
  <c r="D8" i="7"/>
  <c r="D7" i="7" s="1"/>
  <c r="C8" i="7"/>
  <c r="C7" i="7" s="1"/>
  <c r="E8" i="7"/>
  <c r="E7" i="7" s="1"/>
  <c r="G15" i="7"/>
  <c r="G14" i="7" s="1"/>
  <c r="F15" i="7"/>
  <c r="F14" i="7" s="1"/>
  <c r="E15" i="7"/>
  <c r="E14" i="7" s="1"/>
  <c r="D15" i="7"/>
  <c r="D14" i="7" s="1"/>
  <c r="C15" i="7"/>
  <c r="C14" i="7" s="1"/>
  <c r="G30" i="7"/>
  <c r="G29" i="7" s="1"/>
  <c r="F30" i="7"/>
  <c r="F29" i="7" s="1"/>
  <c r="E30" i="7"/>
  <c r="E29" i="7" s="1"/>
  <c r="D30" i="7"/>
  <c r="D29" i="7" s="1"/>
  <c r="C30" i="7"/>
  <c r="C29" i="7" s="1"/>
  <c r="G21" i="7"/>
  <c r="G20" i="7" s="1"/>
  <c r="F21" i="7"/>
  <c r="E21" i="7"/>
  <c r="D21" i="7"/>
  <c r="C21" i="7"/>
  <c r="G46" i="7"/>
  <c r="G45" i="7" s="1"/>
  <c r="F46" i="7"/>
  <c r="F45" i="7" s="1"/>
  <c r="E46" i="7"/>
  <c r="E45" i="7" s="1"/>
  <c r="D46" i="7"/>
  <c r="D45" i="7" s="1"/>
  <c r="C46" i="7"/>
  <c r="C45" i="7" s="1"/>
  <c r="G50" i="7"/>
  <c r="G49" i="7" s="1"/>
  <c r="G48" i="7" s="1"/>
  <c r="F50" i="7"/>
  <c r="F49" i="7" s="1"/>
  <c r="F48" i="7" s="1"/>
  <c r="E50" i="7"/>
  <c r="E49" i="7" s="1"/>
  <c r="E48" i="7" s="1"/>
  <c r="D50" i="7"/>
  <c r="D49" i="7" s="1"/>
  <c r="D48" i="7" s="1"/>
  <c r="C50" i="7"/>
  <c r="G56" i="7"/>
  <c r="G55" i="7" s="1"/>
  <c r="G54" i="7" s="1"/>
  <c r="G53" i="7" s="1"/>
  <c r="F56" i="7"/>
  <c r="F55" i="7" s="1"/>
  <c r="F54" i="7" s="1"/>
  <c r="F53" i="7" s="1"/>
  <c r="E56" i="7"/>
  <c r="E55" i="7" s="1"/>
  <c r="E54" i="7" s="1"/>
  <c r="E53" i="7" s="1"/>
  <c r="D56" i="7"/>
  <c r="D55" i="7" s="1"/>
  <c r="D54" i="7" s="1"/>
  <c r="D53" i="7" s="1"/>
  <c r="C56" i="7"/>
  <c r="C55" i="7" s="1"/>
  <c r="C54" i="7" s="1"/>
  <c r="C53" i="7" s="1"/>
  <c r="F67" i="3" l="1"/>
  <c r="C49" i="7"/>
  <c r="C48" i="7" s="1"/>
  <c r="C20" i="7"/>
  <c r="E67" i="3"/>
  <c r="D20" i="7"/>
  <c r="D12" i="7" s="1"/>
  <c r="I67" i="3"/>
  <c r="F20" i="7"/>
  <c r="F13" i="7" s="1"/>
  <c r="F12" i="7" s="1"/>
  <c r="E20" i="7"/>
  <c r="E13" i="7" s="1"/>
  <c r="E12" i="7" s="1"/>
  <c r="G13" i="7"/>
  <c r="G12" i="7" s="1"/>
  <c r="G32" i="1"/>
  <c r="F32" i="1"/>
  <c r="E32" i="1"/>
  <c r="G30" i="1"/>
  <c r="F30" i="1"/>
  <c r="E30" i="1"/>
  <c r="C13" i="7" l="1"/>
  <c r="C12" i="7" s="1"/>
  <c r="G29" i="1"/>
  <c r="F29" i="1"/>
  <c r="G17" i="1" l="1"/>
  <c r="F17" i="1"/>
  <c r="E17" i="1"/>
  <c r="D17" i="1"/>
  <c r="G15" i="1"/>
  <c r="F15" i="1"/>
  <c r="E15" i="1"/>
  <c r="D15" i="1"/>
  <c r="G12" i="1"/>
  <c r="G13" i="1" s="1"/>
  <c r="F12" i="1"/>
  <c r="F13" i="1" s="1"/>
  <c r="E12" i="1"/>
  <c r="E13" i="1" s="1"/>
  <c r="D12" i="1"/>
  <c r="D13" i="1" s="1"/>
  <c r="G11" i="1"/>
  <c r="F11" i="1"/>
  <c r="E11" i="1"/>
  <c r="D11" i="1"/>
  <c r="G9" i="1"/>
  <c r="F9" i="1"/>
  <c r="E9" i="1"/>
  <c r="D9" i="1"/>
  <c r="G6" i="1"/>
  <c r="G7" i="1" s="1"/>
  <c r="F6" i="1"/>
  <c r="F18" i="1" s="1"/>
  <c r="F19" i="1" s="1"/>
  <c r="E6" i="1"/>
  <c r="E18" i="1" s="1"/>
  <c r="E19" i="1" s="1"/>
  <c r="D6" i="1"/>
  <c r="C17" i="1"/>
  <c r="C15" i="1"/>
  <c r="C11" i="1"/>
  <c r="C9" i="1"/>
  <c r="C6" i="1"/>
  <c r="F12" i="5"/>
  <c r="F11" i="5" s="1"/>
  <c r="F10" i="5" s="1"/>
  <c r="E12" i="5"/>
  <c r="E11" i="5" s="1"/>
  <c r="E10" i="5" s="1"/>
  <c r="C12" i="5"/>
  <c r="C11" i="5" s="1"/>
  <c r="C10" i="5" s="1"/>
  <c r="B12" i="5"/>
  <c r="B11" i="5" s="1"/>
  <c r="B10" i="5" s="1"/>
  <c r="D11" i="5"/>
  <c r="D12" i="5"/>
  <c r="D18" i="1" l="1"/>
  <c r="D19" i="1" s="1"/>
  <c r="D35" i="1" s="1"/>
  <c r="G18" i="1"/>
  <c r="G19" i="1" s="1"/>
  <c r="D7" i="1"/>
  <c r="E7" i="1"/>
  <c r="F7" i="1"/>
  <c r="C12" i="1"/>
  <c r="C13" i="1" s="1"/>
  <c r="D34" i="1" l="1"/>
  <c r="C18" i="1"/>
  <c r="C6" i="7"/>
  <c r="C5" i="7" s="1"/>
  <c r="C59" i="7" s="1"/>
  <c r="C19" i="1" l="1"/>
  <c r="D6" i="7"/>
  <c r="D5" i="7" s="1"/>
  <c r="D59" i="7" s="1"/>
  <c r="C7" i="1" l="1"/>
  <c r="D10" i="5"/>
  <c r="G6" i="7" l="1"/>
  <c r="G5" i="7" s="1"/>
  <c r="G59" i="7" s="1"/>
  <c r="F6" i="7"/>
  <c r="F5" i="7" s="1"/>
  <c r="F59" i="7" s="1"/>
  <c r="E6" i="7"/>
  <c r="E5" i="7" s="1"/>
  <c r="E59" i="7" s="1"/>
</calcChain>
</file>

<file path=xl/sharedStrings.xml><?xml version="1.0" encoding="utf-8"?>
<sst xmlns="http://schemas.openxmlformats.org/spreadsheetml/2006/main" count="281" uniqueCount="118">
  <si>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</si>
  <si>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</si>
  <si>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</si>
  <si>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</si>
  <si>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</si>
  <si>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</si>
  <si>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</si>
  <si>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</si>
  <si>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</si>
  <si>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</si>
  <si>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</si>
  <si>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</si>
  <si>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</si>
  <si>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</si>
  <si>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</si>
  <si>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</si>
  <si>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</si>
  <si>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</si>
  <si>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</si>
  <si>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</si>
  <si>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</si>
  <si>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</si>
  <si>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</si>
  <si>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</si>
  <si>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</si>
  <si>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</si>
  <si>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</si>
  <si>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</si>
  <si>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</si>
  <si>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</si>
  <si>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</si>
  <si>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</si>
  <si>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</si>
  <si>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</si>
  <si>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</si>
  <si>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</si>
  <si>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</si>
  <si>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</si>
  <si>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</si>
  <si>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</si>
  <si>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izvora financiranja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</si>
  <si>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</si>
  <si>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</si>
  <si>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</si>
  <si>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</si>
  <si>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</si>
  <si>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</si>
  <si>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</si>
  <si>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</si>
  <si>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</si>
  <si>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</si>
  <si>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</si>
  <si>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t>Naziv</t>
  </si>
  <si>
    <t>Financijski rashodi</t>
  </si>
  <si>
    <t>Donacije</t>
  </si>
  <si>
    <t>09 Obrazovanje</t>
  </si>
  <si>
    <t>Decentralizirana sredstva</t>
  </si>
  <si>
    <t>Projekt: "ŠKOLSKA SHEMA"</t>
  </si>
  <si>
    <t xml:space="preserve">Tekući projekt T100064 </t>
  </si>
  <si>
    <t>Projekt: "In-In - integracija i inkluzija"</t>
  </si>
  <si>
    <t xml:space="preserve">Tekući projekt T100059 </t>
  </si>
  <si>
    <t>1.1. Opći prihodi i primici</t>
  </si>
  <si>
    <t>6.1. Donacije</t>
  </si>
  <si>
    <t>Višak prihoda</t>
  </si>
  <si>
    <t>Prihodi od imovine</t>
  </si>
  <si>
    <t>5.5. Pomoći</t>
  </si>
  <si>
    <t xml:space="preserve">Izvršenje 2021.** </t>
  </si>
  <si>
    <t xml:space="preserve">Plan 2022.** </t>
  </si>
  <si>
    <t xml:space="preserve">Plan za 2023. </t>
  </si>
  <si>
    <t>Projekcija
za 2024.</t>
  </si>
  <si>
    <t>kn</t>
  </si>
  <si>
    <t>EUR</t>
  </si>
  <si>
    <t>PRIJEDLOG FINANCIJSKOG PLANA SREDNJE ŠKOLE MARKA MARULIĆA SLATINA
ZA 2023. I PROJEKCIJA ZA 2024. I 2025. GODINU</t>
  </si>
  <si>
    <t>OPIS</t>
  </si>
  <si>
    <t>Valuta</t>
  </si>
  <si>
    <t>PRIJEDLOG FINANCIJSKOG PLANA SREDNJE ŠKOLE MARKA MARULIĆA SLATINA ZA 2023. I PROJEKCIJA ZA 2024. I 2025. GODINU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</si>
  <si>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8"/>
        <color indexed="8"/>
        <rFont val="Arial"/>
        <family val="2"/>
        <charset val="238"/>
      </rPr>
      <t>u kunama i u eurima</t>
    </r>
    <r>
      <rPr>
        <b/>
        <i/>
        <sz val="8"/>
        <color indexed="8"/>
        <rFont val="Arial"/>
        <family val="2"/>
        <charset val="238"/>
      </rPr>
      <t>.</t>
    </r>
  </si>
  <si>
    <t>Naknade građanima i kućanstvima</t>
  </si>
  <si>
    <t>Prihodi iz nadležnog proračuna</t>
  </si>
  <si>
    <t>Prihodi od prodaje proizvoda i roba te pruženih usluga</t>
  </si>
  <si>
    <t>Prihodi od pristojbi I pristojbi po posebnim propisima</t>
  </si>
  <si>
    <t>1.1.</t>
  </si>
  <si>
    <t>6.1.</t>
  </si>
  <si>
    <t>4.8.</t>
  </si>
  <si>
    <t>5.2.</t>
  </si>
  <si>
    <t>4.3.</t>
  </si>
  <si>
    <t>4.9.</t>
  </si>
  <si>
    <t>092 Srednjoškolsko obrazovanje</t>
  </si>
  <si>
    <t>0922 Više srednjoškolsko obrazovanje</t>
  </si>
  <si>
    <t>VIŠAK IZ PRETHODNE GODINE KOJI ĆE SE RASPOREDITI</t>
  </si>
  <si>
    <t>Prihodi od prodaje nefinancijske imovine</t>
  </si>
  <si>
    <t>Prihodi od prodaje proizvedene dugotrajne imovine</t>
  </si>
  <si>
    <t>PROGRAM 1021</t>
  </si>
  <si>
    <t>Ulaganja u srednje školstvo - zakonski standard</t>
  </si>
  <si>
    <t>Aktivnost A100041</t>
  </si>
  <si>
    <t>Materijalni i financijski rashodi srednjih škola - DEC</t>
  </si>
  <si>
    <t>Aktivnost A100067</t>
  </si>
  <si>
    <t>Ulaganja u srednje školstvo - iz vlastitih i namjenskih prihoda škola</t>
  </si>
  <si>
    <t>Podizanje standarda iz vlastitih i namjenskih prihoda srednjih škola</t>
  </si>
  <si>
    <t>PROGRAM 1034</t>
  </si>
  <si>
    <t>4.9. Prihodi za posebne namjene</t>
  </si>
  <si>
    <t>4.9. Prihodi od prodaje nefinancijske imovine</t>
  </si>
  <si>
    <t>4.8. DEC sredstva</t>
  </si>
  <si>
    <t>4.9. Vlastiti prihodi</t>
  </si>
  <si>
    <t>Rashodi za dodatna ulaganja na građevinskim objektima</t>
  </si>
  <si>
    <t>Pomoći</t>
  </si>
  <si>
    <t>Prihodi za posebne namjene</t>
  </si>
  <si>
    <t>Vlastiti prihodi proračunskih korisnika</t>
  </si>
  <si>
    <t>SVEUKUPNO klasa 6 + klasa 7 + klasa 9:</t>
  </si>
  <si>
    <t>SVEUKUPNO klasa 3 + klasa 4:</t>
  </si>
  <si>
    <t>FINANCIJSKI PLAN UKUPNO:</t>
  </si>
  <si>
    <t>Ravnatelj:</t>
  </si>
  <si>
    <t>Ivan Roštaš, prof</t>
  </si>
  <si>
    <t>Voditelj računovodstva:</t>
  </si>
  <si>
    <t>Daniel Medved, oecc.</t>
  </si>
  <si>
    <t>KLASA: 400-02/22-01/4-35</t>
  </si>
  <si>
    <t>URBROJ: 2189-78-01/4-22-3</t>
  </si>
  <si>
    <t>U Slatini 28.09.2022.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</si>
</sst>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8"/>
      <color indexed="8"/>
      <name val="Arial"/>
      <family val="2"/>
      <charset val="238"/>
    </font>
    <font>
      <b/>
      <i/>
      <u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0" fontId="11" fillId="0" borderId="0" xfId="0" applyFont="1"/>
    <xf numFmtId="0" fontId="14" fillId="0" borderId="0" xfId="0" applyFon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16" fillId="0" borderId="0" xfId="0" quotePrefix="1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Alignment="1">
      <alignment horizontal="right" vertical="center"/>
    </xf>
    <xf numFmtId="0" fontId="13" fillId="2" borderId="3" xfId="0" quotePrefix="1" applyFont="1" applyFill="1" applyBorder="1" applyAlignment="1">
      <alignment horizontal="left" vertical="center" wrapText="1"/>
    </xf>
    <xf numFmtId="0" fontId="22" fillId="4" borderId="2" xfId="0" applyNumberFormat="1" applyFont="1" applyFill="1" applyBorder="1" applyAlignment="1" applyProtection="1">
      <alignment horizontal="center" vertical="center" wrapText="1"/>
    </xf>
    <xf numFmtId="0" fontId="22" fillId="4" borderId="3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left" vertical="center" wrapText="1"/>
    </xf>
    <xf numFmtId="4" fontId="13" fillId="2" borderId="3" xfId="0" applyNumberFormat="1" applyFont="1" applyFill="1" applyBorder="1" applyAlignment="1">
      <alignment horizontal="right" vertical="center" indent="1"/>
    </xf>
    <xf numFmtId="4" fontId="13" fillId="2" borderId="2" xfId="0" applyNumberFormat="1" applyFont="1" applyFill="1" applyBorder="1" applyAlignment="1">
      <alignment horizontal="right" vertical="center" indent="1"/>
    </xf>
    <xf numFmtId="0" fontId="13" fillId="2" borderId="2" xfId="0" applyNumberFormat="1" applyFont="1" applyFill="1" applyBorder="1" applyAlignment="1" applyProtection="1">
      <alignment horizontal="right" vertical="center" wrapText="1" indent="2"/>
    </xf>
    <xf numFmtId="0" fontId="13" fillId="2" borderId="3" xfId="0" applyNumberFormat="1" applyFont="1" applyFill="1" applyBorder="1" applyAlignment="1" applyProtection="1">
      <alignment horizontal="left" vertical="center" wrapText="1"/>
    </xf>
    <xf numFmtId="0" fontId="13" fillId="2" borderId="3" xfId="0" quotePrefix="1" applyFont="1" applyFill="1" applyBorder="1" applyAlignment="1">
      <alignment horizontal="left" vertical="center"/>
    </xf>
    <xf numFmtId="0" fontId="22" fillId="2" borderId="2" xfId="0" applyNumberFormat="1" applyFont="1" applyFill="1" applyBorder="1" applyAlignment="1" applyProtection="1">
      <alignment horizontal="center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horizontal="right" vertical="center" wrapText="1" indent="2"/>
    </xf>
    <xf numFmtId="0" fontId="25" fillId="2" borderId="3" xfId="0" applyNumberFormat="1" applyFont="1" applyFill="1" applyBorder="1" applyAlignment="1" applyProtection="1">
      <alignment horizontal="left" vertical="center" wrapText="1"/>
    </xf>
    <xf numFmtId="0" fontId="12" fillId="5" borderId="2" xfId="0" applyNumberFormat="1" applyFont="1" applyFill="1" applyBorder="1" applyAlignment="1" applyProtection="1">
      <alignment horizontal="left" vertical="center" wrapText="1"/>
    </xf>
    <xf numFmtId="0" fontId="12" fillId="5" borderId="3" xfId="0" applyNumberFormat="1" applyFont="1" applyFill="1" applyBorder="1" applyAlignment="1" applyProtection="1">
      <alignment horizontal="left" vertical="center" wrapText="1"/>
    </xf>
    <xf numFmtId="4" fontId="23" fillId="5" borderId="2" xfId="0" applyNumberFormat="1" applyFont="1" applyFill="1" applyBorder="1" applyAlignment="1">
      <alignment horizontal="right" vertical="center" indent="1"/>
    </xf>
    <xf numFmtId="4" fontId="13" fillId="5" borderId="3" xfId="0" applyNumberFormat="1" applyFont="1" applyFill="1" applyBorder="1" applyAlignment="1">
      <alignment horizontal="right" vertical="center" indent="1"/>
    </xf>
    <xf numFmtId="0" fontId="12" fillId="0" borderId="2" xfId="0" applyNumberFormat="1" applyFont="1" applyFill="1" applyBorder="1" applyAlignment="1" applyProtection="1">
      <alignment vertical="center" wrapText="1"/>
    </xf>
    <xf numFmtId="0" fontId="24" fillId="6" borderId="2" xfId="0" applyNumberFormat="1" applyFont="1" applyFill="1" applyBorder="1" applyAlignment="1" applyProtection="1">
      <alignment horizontal="left" vertical="center" wrapText="1"/>
    </xf>
    <xf numFmtId="0" fontId="24" fillId="6" borderId="3" xfId="0" applyNumberFormat="1" applyFont="1" applyFill="1" applyBorder="1" applyAlignment="1" applyProtection="1">
      <alignment horizontal="left" vertical="center" wrapText="1"/>
    </xf>
    <xf numFmtId="4" fontId="13" fillId="6" borderId="2" xfId="0" applyNumberFormat="1" applyFont="1" applyFill="1" applyBorder="1" applyAlignment="1">
      <alignment horizontal="right" vertical="center" indent="1"/>
    </xf>
    <xf numFmtId="4" fontId="0" fillId="0" borderId="0" xfId="0" applyNumberFormat="1"/>
    <xf numFmtId="4" fontId="12" fillId="2" borderId="3" xfId="0" applyNumberFormat="1" applyFont="1" applyFill="1" applyBorder="1" applyAlignment="1">
      <alignment horizontal="right" vertical="center" indent="1"/>
    </xf>
    <xf numFmtId="4" fontId="12" fillId="2" borderId="2" xfId="0" applyNumberFormat="1" applyFont="1" applyFill="1" applyBorder="1" applyAlignment="1">
      <alignment horizontal="right" vertical="center" indent="1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4" fontId="25" fillId="5" borderId="3" xfId="0" applyNumberFormat="1" applyFont="1" applyFill="1" applyBorder="1" applyAlignment="1">
      <alignment horizontal="right" vertical="center" indent="2"/>
    </xf>
    <xf numFmtId="0" fontId="13" fillId="6" borderId="2" xfId="0" applyNumberFormat="1" applyFont="1" applyFill="1" applyBorder="1" applyAlignment="1" applyProtection="1">
      <alignment horizontal="center" vertical="center" wrapText="1"/>
    </xf>
    <xf numFmtId="0" fontId="13" fillId="6" borderId="2" xfId="0" applyNumberFormat="1" applyFont="1" applyFill="1" applyBorder="1" applyAlignment="1" applyProtection="1">
      <alignment horizontal="left" vertical="center" wrapText="1"/>
    </xf>
    <xf numFmtId="4" fontId="25" fillId="6" borderId="3" xfId="0" applyNumberFormat="1" applyFont="1" applyFill="1" applyBorder="1" applyAlignment="1">
      <alignment horizontal="right" vertical="center" indent="2"/>
    </xf>
    <xf numFmtId="0" fontId="13" fillId="2" borderId="2" xfId="0" quotePrefix="1" applyFont="1" applyFill="1" applyBorder="1" applyAlignment="1">
      <alignment horizontal="center" vertical="center"/>
    </xf>
    <xf numFmtId="0" fontId="27" fillId="2" borderId="2" xfId="0" quotePrefix="1" applyFont="1" applyFill="1" applyBorder="1" applyAlignment="1">
      <alignment horizontal="center" vertical="center"/>
    </xf>
    <xf numFmtId="0" fontId="27" fillId="2" borderId="2" xfId="0" quotePrefix="1" applyFont="1" applyFill="1" applyBorder="1" applyAlignment="1">
      <alignment horizontal="left" vertical="center" wrapText="1"/>
    </xf>
    <xf numFmtId="4" fontId="25" fillId="2" borderId="3" xfId="0" applyNumberFormat="1" applyFont="1" applyFill="1" applyBorder="1" applyAlignment="1">
      <alignment horizontal="right" vertical="center" indent="2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6" borderId="2" xfId="0" applyNumberFormat="1" applyFont="1" applyFill="1" applyBorder="1" applyAlignment="1" applyProtection="1">
      <alignment vertical="center" wrapText="1"/>
    </xf>
    <xf numFmtId="0" fontId="27" fillId="2" borderId="2" xfId="0" quotePrefix="1" applyFont="1" applyFill="1" applyBorder="1" applyAlignment="1">
      <alignment horizontal="left" vertical="center"/>
    </xf>
    <xf numFmtId="0" fontId="23" fillId="5" borderId="2" xfId="0" applyNumberFormat="1" applyFont="1" applyFill="1" applyBorder="1" applyAlignment="1" applyProtection="1">
      <alignment horizontal="left" vertical="center" wrapText="1"/>
    </xf>
    <xf numFmtId="4" fontId="19" fillId="5" borderId="3" xfId="0" applyNumberFormat="1" applyFont="1" applyFill="1" applyBorder="1" applyAlignment="1">
      <alignment horizontal="right" vertical="center"/>
    </xf>
    <xf numFmtId="0" fontId="12" fillId="6" borderId="2" xfId="0" applyNumberFormat="1" applyFont="1" applyFill="1" applyBorder="1" applyAlignment="1" applyProtection="1">
      <alignment horizontal="left" vertical="center" wrapText="1"/>
    </xf>
    <xf numFmtId="4" fontId="25" fillId="6" borderId="3" xfId="0" applyNumberFormat="1" applyFont="1" applyFill="1" applyBorder="1" applyAlignment="1">
      <alignment horizontal="right" vertical="center"/>
    </xf>
    <xf numFmtId="4" fontId="25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4" fontId="22" fillId="5" borderId="3" xfId="0" applyNumberFormat="1" applyFont="1" applyFill="1" applyBorder="1" applyAlignment="1">
      <alignment horizontal="right" vertical="center"/>
    </xf>
    <xf numFmtId="0" fontId="12" fillId="6" borderId="2" xfId="0" quotePrefix="1" applyFont="1" applyFill="1" applyBorder="1" applyAlignment="1">
      <alignment horizontal="center" vertical="center"/>
    </xf>
    <xf numFmtId="0" fontId="12" fillId="6" borderId="2" xfId="0" quotePrefix="1" applyFont="1" applyFill="1" applyBorder="1" applyAlignment="1">
      <alignment horizontal="left" vertical="center"/>
    </xf>
    <xf numFmtId="4" fontId="12" fillId="6" borderId="3" xfId="0" applyNumberFormat="1" applyFont="1" applyFill="1" applyBorder="1" applyAlignment="1">
      <alignment horizontal="right" vertical="center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4" fontId="13" fillId="2" borderId="3" xfId="0" applyNumberFormat="1" applyFont="1" applyFill="1" applyBorder="1" applyAlignment="1">
      <alignment horizontal="right" vertical="center"/>
    </xf>
    <xf numFmtId="4" fontId="13" fillId="2" borderId="2" xfId="0" applyNumberFormat="1" applyFont="1" applyFill="1" applyBorder="1" applyAlignment="1">
      <alignment horizontal="right" vertical="center"/>
    </xf>
    <xf numFmtId="0" fontId="12" fillId="6" borderId="2" xfId="0" quotePrefix="1" applyFont="1" applyFill="1" applyBorder="1" applyAlignment="1">
      <alignment horizontal="left" vertical="center" wrapText="1"/>
    </xf>
    <xf numFmtId="0" fontId="13" fillId="2" borderId="2" xfId="0" quotePrefix="1" applyFont="1" applyFill="1" applyBorder="1" applyAlignment="1">
      <alignment horizontal="left" vertical="center" wrapText="1"/>
    </xf>
    <xf numFmtId="4" fontId="12" fillId="5" borderId="3" xfId="0" applyNumberFormat="1" applyFont="1" applyFill="1" applyBorder="1" applyAlignment="1">
      <alignment horizontal="right" vertical="center"/>
    </xf>
    <xf numFmtId="0" fontId="12" fillId="2" borderId="2" xfId="0" quotePrefix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right" vertical="center"/>
    </xf>
    <xf numFmtId="0" fontId="13" fillId="2" borderId="2" xfId="0" quotePrefix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4" fontId="22" fillId="3" borderId="2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" fontId="25" fillId="0" borderId="2" xfId="0" applyNumberFormat="1" applyFont="1" applyFill="1" applyBorder="1" applyAlignment="1">
      <alignment horizontal="right" vertical="center"/>
    </xf>
    <xf numFmtId="4" fontId="25" fillId="0" borderId="2" xfId="0" applyNumberFormat="1" applyFont="1" applyBorder="1" applyAlignment="1">
      <alignment horizontal="right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3" borderId="1" xfId="0" quotePrefix="1" applyNumberFormat="1" applyFont="1" applyFill="1" applyBorder="1" applyAlignment="1" applyProtection="1">
      <alignment horizontal="left" vertical="center" wrapText="1"/>
    </xf>
    <xf numFmtId="4" fontId="22" fillId="4" borderId="2" xfId="0" quotePrefix="1" applyNumberFormat="1" applyFont="1" applyFill="1" applyBorder="1" applyAlignment="1">
      <alignment horizontal="right" vertical="center"/>
    </xf>
    <xf numFmtId="4" fontId="22" fillId="4" borderId="2" xfId="0" applyNumberFormat="1" applyFont="1" applyFill="1" applyBorder="1" applyAlignment="1" applyProtection="1">
      <alignment horizontal="right" vertical="center" wrapText="1"/>
    </xf>
    <xf numFmtId="0" fontId="22" fillId="3" borderId="2" xfId="0" applyNumberFormat="1" applyFont="1" applyFill="1" applyBorder="1" applyAlignment="1" applyProtection="1">
      <alignment horizontal="center" vertical="center" wrapText="1"/>
    </xf>
    <xf numFmtId="4" fontId="22" fillId="3" borderId="2" xfId="0" quotePrefix="1" applyNumberFormat="1" applyFont="1" applyFill="1" applyBorder="1" applyAlignment="1">
      <alignment horizontal="right" vertical="center"/>
    </xf>
    <xf numFmtId="4" fontId="22" fillId="3" borderId="2" xfId="0" applyNumberFormat="1" applyFont="1" applyFill="1" applyBorder="1" applyAlignment="1" applyProtection="1">
      <alignment horizontal="right" vertical="center" wrapText="1"/>
    </xf>
    <xf numFmtId="0" fontId="26" fillId="0" borderId="0" xfId="0" applyFont="1"/>
    <xf numFmtId="4" fontId="26" fillId="0" borderId="0" xfId="0" applyNumberFormat="1" applyFont="1" applyAlignment="1">
      <alignment horizontal="right" vertical="center"/>
    </xf>
    <xf numFmtId="0" fontId="12" fillId="0" borderId="2" xfId="0" quotePrefix="1" applyNumberFormat="1" applyFont="1" applyFill="1" applyBorder="1" applyAlignment="1" applyProtection="1">
      <alignment horizontal="left" vertical="center" wrapText="1"/>
    </xf>
    <xf numFmtId="4" fontId="22" fillId="0" borderId="2" xfId="0" applyNumberFormat="1" applyFont="1" applyBorder="1" applyAlignment="1">
      <alignment horizontal="right" vertical="center"/>
    </xf>
    <xf numFmtId="0" fontId="1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2" fillId="0" borderId="4" xfId="0" quotePrefix="1" applyFont="1" applyFill="1" applyBorder="1" applyAlignment="1">
      <alignment horizontal="left" vertical="center"/>
    </xf>
    <xf numFmtId="0" fontId="12" fillId="0" borderId="5" xfId="0" quotePrefix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0" borderId="4" xfId="0" quotePrefix="1" applyNumberFormat="1" applyFont="1" applyFill="1" applyBorder="1" applyAlignment="1" applyProtection="1">
      <alignment horizontal="left" vertical="center" wrapText="1"/>
    </xf>
    <xf numFmtId="0" fontId="12" fillId="0" borderId="5" xfId="0" quotePrefix="1" applyNumberFormat="1" applyFont="1" applyFill="1" applyBorder="1" applyAlignment="1" applyProtection="1">
      <alignment horizontal="left" vertical="center" wrapText="1"/>
    </xf>
    <xf numFmtId="0" fontId="12" fillId="0" borderId="4" xfId="0" quotePrefix="1" applyFont="1" applyBorder="1" applyAlignment="1">
      <alignment horizontal="left" vertical="center"/>
    </xf>
    <xf numFmtId="0" fontId="12" fillId="0" borderId="5" xfId="0" quotePrefix="1" applyFont="1" applyBorder="1" applyAlignment="1">
      <alignment horizontal="left" vertical="center"/>
    </xf>
    <xf numFmtId="0" fontId="12" fillId="3" borderId="4" xfId="0" quotePrefix="1" applyNumberFormat="1" applyFont="1" applyFill="1" applyBorder="1" applyAlignment="1" applyProtection="1">
      <alignment horizontal="left" vertical="center" wrapText="1"/>
    </xf>
    <xf numFmtId="0" fontId="12" fillId="3" borderId="5" xfId="0" quotePrefix="1" applyNumberFormat="1" applyFont="1" applyFill="1" applyBorder="1" applyAlignment="1" applyProtection="1">
      <alignment horizontal="left" vertical="center" wrapText="1"/>
    </xf>
    <xf numFmtId="0" fontId="22" fillId="3" borderId="4" xfId="0" applyNumberFormat="1" applyFont="1" applyFill="1" applyBorder="1" applyAlignment="1" applyProtection="1">
      <alignment horizontal="left" vertical="center" wrapText="1"/>
    </xf>
    <xf numFmtId="0" fontId="22" fillId="3" borderId="5" xfId="0" applyNumberFormat="1" applyFont="1" applyFill="1" applyBorder="1" applyAlignment="1" applyProtection="1">
      <alignment horizontal="left" vertical="center" wrapText="1"/>
    </xf>
    <xf numFmtId="0" fontId="22" fillId="4" borderId="4" xfId="0" applyNumberFormat="1" applyFont="1" applyFill="1" applyBorder="1" applyAlignment="1" applyProtection="1">
      <alignment horizontal="left" vertical="center" wrapText="1"/>
    </xf>
    <xf numFmtId="0" fontId="22" fillId="4" borderId="5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2" fillId="3" borderId="5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6" xfId="0" quotePrefix="1" applyFont="1" applyFill="1" applyBorder="1" applyAlignment="1">
      <alignment horizontal="center" vertical="center" wrapText="1"/>
    </xf>
    <xf numFmtId="0" fontId="12" fillId="2" borderId="3" xfId="0" quotePrefix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26" fillId="0" borderId="8" xfId="0" applyFont="1" applyBorder="1" applyAlignment="1">
      <alignment horizontal="center" vertical="top"/>
    </xf>
    <xf numFmtId="4" fontId="23" fillId="5" borderId="3" xfId="0" applyNumberFormat="1" applyFont="1" applyFill="1" applyBorder="1" applyAlignment="1">
      <alignment horizontal="right" vertical="center" indent="1"/>
    </xf>
    <xf numFmtId="0" fontId="23" fillId="5" borderId="3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horizontal="right" vertical="center" inden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32" sqref="D32"/>
    </sheetView>
  </sheetViews>
  <sheetFormatPr defaultRowHeight="15" x14ac:dyDescent="0.25"/>
  <cols>
    <col min="1" max="1" width="53.42578125" customWidth="1"/>
    <col min="2" max="2" width="9.140625" customWidth="1"/>
    <col min="3" max="7" width="15.7109375" customWidth="1"/>
  </cols>
  <sheetData>
    <row r="1" spans="1:7" ht="20.25" customHeight="1" x14ac:dyDescent="0.25">
      <c r="A1" s="119" t="s">
        <v>75</v>
      </c>
      <c r="B1" s="119"/>
      <c r="C1" s="119"/>
      <c r="D1" s="119"/>
      <c r="E1" s="119"/>
      <c r="F1" s="119"/>
      <c r="G1" s="119"/>
    </row>
    <row r="2" spans="1:7" x14ac:dyDescent="0.25">
      <c r="A2" s="119" t="s">
        <v>32</v>
      </c>
      <c r="B2" s="119"/>
      <c r="C2" s="119"/>
      <c r="D2" s="119"/>
      <c r="E2" s="119"/>
      <c r="F2" s="120"/>
      <c r="G2" s="120"/>
    </row>
    <row r="3" spans="1:7" ht="9.75" customHeight="1" x14ac:dyDescent="0.25">
      <c r="A3" s="1"/>
      <c r="B3" s="3"/>
      <c r="C3" s="1"/>
      <c r="D3" s="1"/>
      <c r="E3" s="1"/>
      <c r="F3" s="2"/>
      <c r="G3" s="2"/>
    </row>
    <row r="4" spans="1:7" ht="18" customHeight="1" x14ac:dyDescent="0.25">
      <c r="A4" s="103" t="s">
        <v>41</v>
      </c>
      <c r="B4" s="103"/>
      <c r="C4" s="104"/>
      <c r="D4" s="104"/>
      <c r="E4" s="104"/>
      <c r="F4" s="104"/>
      <c r="G4" s="104"/>
    </row>
    <row r="5" spans="1:7" ht="22.5" x14ac:dyDescent="0.25">
      <c r="A5" s="82" t="s">
        <v>73</v>
      </c>
      <c r="B5" s="82" t="s">
        <v>74</v>
      </c>
      <c r="C5" s="30" t="s">
        <v>66</v>
      </c>
      <c r="D5" s="30" t="s">
        <v>67</v>
      </c>
      <c r="E5" s="30" t="s">
        <v>68</v>
      </c>
      <c r="F5" s="30" t="s">
        <v>69</v>
      </c>
      <c r="G5" s="30" t="s">
        <v>48</v>
      </c>
    </row>
    <row r="6" spans="1:7" ht="15" customHeight="1" x14ac:dyDescent="0.25">
      <c r="A6" s="121" t="s">
        <v>0</v>
      </c>
      <c r="B6" s="83" t="s">
        <v>70</v>
      </c>
      <c r="C6" s="84">
        <f>C8+C10</f>
        <v>9975946.6999999993</v>
      </c>
      <c r="D6" s="84">
        <f t="shared" ref="D6:G6" si="0">D8+D10</f>
        <v>11772132.869999999</v>
      </c>
      <c r="E6" s="84">
        <f t="shared" si="0"/>
        <v>10384195.939999999</v>
      </c>
      <c r="F6" s="84">
        <f t="shared" si="0"/>
        <v>10931407.189999999</v>
      </c>
      <c r="G6" s="84">
        <f t="shared" si="0"/>
        <v>11372047.189999999</v>
      </c>
    </row>
    <row r="7" spans="1:7" ht="15" customHeight="1" x14ac:dyDescent="0.25">
      <c r="A7" s="122"/>
      <c r="B7" s="83" t="s">
        <v>71</v>
      </c>
      <c r="C7" s="84">
        <f>ROUND(C6/7.5345,2)</f>
        <v>1324035.6599999999</v>
      </c>
      <c r="D7" s="84">
        <f t="shared" ref="D7:G7" si="1">ROUND(D6/7.5345,2)</f>
        <v>1562430.54</v>
      </c>
      <c r="E7" s="84">
        <f t="shared" si="1"/>
        <v>1378219.65</v>
      </c>
      <c r="F7" s="84">
        <f t="shared" si="1"/>
        <v>1450847.06</v>
      </c>
      <c r="G7" s="84">
        <f t="shared" si="1"/>
        <v>1509330.04</v>
      </c>
    </row>
    <row r="8" spans="1:7" ht="15" customHeight="1" x14ac:dyDescent="0.25">
      <c r="A8" s="123" t="s">
        <v>1</v>
      </c>
      <c r="B8" s="85" t="s">
        <v>70</v>
      </c>
      <c r="C8" s="86">
        <v>9973239.2599999998</v>
      </c>
      <c r="D8" s="86">
        <v>11770410.869999999</v>
      </c>
      <c r="E8" s="86">
        <v>10383145.939999999</v>
      </c>
      <c r="F8" s="86">
        <v>10930357.189999999</v>
      </c>
      <c r="G8" s="86">
        <v>11370997.189999999</v>
      </c>
    </row>
    <row r="9" spans="1:7" ht="15" customHeight="1" x14ac:dyDescent="0.25">
      <c r="A9" s="124"/>
      <c r="B9" s="85" t="s">
        <v>71</v>
      </c>
      <c r="C9" s="86">
        <f>ROUND(C8/7.5345,2)</f>
        <v>1323676.32</v>
      </c>
      <c r="D9" s="86">
        <f t="shared" ref="D9:G9" si="2">ROUND(D8/7.5345,2)</f>
        <v>1562201.99</v>
      </c>
      <c r="E9" s="86">
        <f t="shared" si="2"/>
        <v>1378080.29</v>
      </c>
      <c r="F9" s="86">
        <f t="shared" si="2"/>
        <v>1450707.7</v>
      </c>
      <c r="G9" s="86">
        <f t="shared" si="2"/>
        <v>1509190.68</v>
      </c>
    </row>
    <row r="10" spans="1:7" x14ac:dyDescent="0.25">
      <c r="A10" s="105" t="s">
        <v>2</v>
      </c>
      <c r="B10" s="85" t="s">
        <v>70</v>
      </c>
      <c r="C10" s="86">
        <v>2707.44</v>
      </c>
      <c r="D10" s="86">
        <v>1722</v>
      </c>
      <c r="E10" s="86">
        <v>1050</v>
      </c>
      <c r="F10" s="86">
        <v>1050</v>
      </c>
      <c r="G10" s="86">
        <v>1050</v>
      </c>
    </row>
    <row r="11" spans="1:7" x14ac:dyDescent="0.25">
      <c r="A11" s="106"/>
      <c r="B11" s="85" t="s">
        <v>71</v>
      </c>
      <c r="C11" s="86">
        <f>ROUND(C10/7.5345,2)</f>
        <v>359.34</v>
      </c>
      <c r="D11" s="86">
        <f t="shared" ref="D11:G11" si="3">ROUND(D10/7.5345,2)</f>
        <v>228.55</v>
      </c>
      <c r="E11" s="86">
        <f t="shared" si="3"/>
        <v>139.36000000000001</v>
      </c>
      <c r="F11" s="86">
        <f t="shared" si="3"/>
        <v>139.36000000000001</v>
      </c>
      <c r="G11" s="86">
        <f t="shared" si="3"/>
        <v>139.36000000000001</v>
      </c>
    </row>
    <row r="12" spans="1:7" x14ac:dyDescent="0.25">
      <c r="A12" s="107" t="s">
        <v>3</v>
      </c>
      <c r="B12" s="83" t="s">
        <v>70</v>
      </c>
      <c r="C12" s="84">
        <f>C14+C16</f>
        <v>10122759.15</v>
      </c>
      <c r="D12" s="84">
        <f t="shared" ref="D12:G12" si="4">D14+D16</f>
        <v>11859697.210000001</v>
      </c>
      <c r="E12" s="84">
        <f t="shared" si="4"/>
        <v>10432587.119999999</v>
      </c>
      <c r="F12" s="84">
        <f t="shared" si="4"/>
        <v>10961407.189999999</v>
      </c>
      <c r="G12" s="84">
        <f t="shared" si="4"/>
        <v>11387047.189999999</v>
      </c>
    </row>
    <row r="13" spans="1:7" x14ac:dyDescent="0.25">
      <c r="A13" s="108"/>
      <c r="B13" s="83" t="s">
        <v>71</v>
      </c>
      <c r="C13" s="84">
        <f>ROUND(C12/7.5345,2)</f>
        <v>1343521.02</v>
      </c>
      <c r="D13" s="84">
        <f t="shared" ref="D13:G13" si="5">ROUND(D12/7.5345,2)</f>
        <v>1574052.32</v>
      </c>
      <c r="E13" s="84">
        <f t="shared" si="5"/>
        <v>1384642.26</v>
      </c>
      <c r="F13" s="84">
        <f t="shared" si="5"/>
        <v>1454828.75</v>
      </c>
      <c r="G13" s="84">
        <f t="shared" si="5"/>
        <v>1511320.88</v>
      </c>
    </row>
    <row r="14" spans="1:7" ht="15" customHeight="1" x14ac:dyDescent="0.25">
      <c r="A14" s="109" t="s">
        <v>4</v>
      </c>
      <c r="B14" s="85" t="s">
        <v>70</v>
      </c>
      <c r="C14" s="86">
        <v>10050518.34</v>
      </c>
      <c r="D14" s="86">
        <v>11624298.210000001</v>
      </c>
      <c r="E14" s="86">
        <v>10259596.119999999</v>
      </c>
      <c r="F14" s="86">
        <v>10798416.189999999</v>
      </c>
      <c r="G14" s="86">
        <v>11239056.189999999</v>
      </c>
    </row>
    <row r="15" spans="1:7" ht="15" customHeight="1" x14ac:dyDescent="0.25">
      <c r="A15" s="110"/>
      <c r="B15" s="85" t="s">
        <v>71</v>
      </c>
      <c r="C15" s="86">
        <f>ROUND(C14/7.5345,2)</f>
        <v>1333933.02</v>
      </c>
      <c r="D15" s="86">
        <f t="shared" ref="D15:G15" si="6">ROUND(D14/7.5345,2)</f>
        <v>1542809.5</v>
      </c>
      <c r="E15" s="86">
        <f t="shared" si="6"/>
        <v>1361682.41</v>
      </c>
      <c r="F15" s="86">
        <f t="shared" si="6"/>
        <v>1433196.12</v>
      </c>
      <c r="G15" s="86">
        <f t="shared" si="6"/>
        <v>1491679.1</v>
      </c>
    </row>
    <row r="16" spans="1:7" x14ac:dyDescent="0.25">
      <c r="A16" s="111" t="s">
        <v>5</v>
      </c>
      <c r="B16" s="85" t="s">
        <v>70</v>
      </c>
      <c r="C16" s="87">
        <v>72240.81</v>
      </c>
      <c r="D16" s="87">
        <v>235399</v>
      </c>
      <c r="E16" s="87">
        <v>172991</v>
      </c>
      <c r="F16" s="87">
        <v>162991</v>
      </c>
      <c r="G16" s="87">
        <v>147991</v>
      </c>
    </row>
    <row r="17" spans="1:7" x14ac:dyDescent="0.25">
      <c r="A17" s="112"/>
      <c r="B17" s="85" t="s">
        <v>71</v>
      </c>
      <c r="C17" s="86">
        <f>ROUND(C16/7.5345,2)</f>
        <v>9588</v>
      </c>
      <c r="D17" s="86">
        <f t="shared" ref="D17:G17" si="7">ROUND(D16/7.5345,2)</f>
        <v>31242.82</v>
      </c>
      <c r="E17" s="86">
        <f t="shared" si="7"/>
        <v>22959.85</v>
      </c>
      <c r="F17" s="86">
        <f t="shared" si="7"/>
        <v>21632.62</v>
      </c>
      <c r="G17" s="86">
        <f t="shared" si="7"/>
        <v>19641.78</v>
      </c>
    </row>
    <row r="18" spans="1:7" x14ac:dyDescent="0.25">
      <c r="A18" s="113" t="s">
        <v>6</v>
      </c>
      <c r="B18" s="83" t="s">
        <v>70</v>
      </c>
      <c r="C18" s="84">
        <f>C6-C12</f>
        <v>-146812.45000000112</v>
      </c>
      <c r="D18" s="84">
        <f t="shared" ref="D18:G18" si="8">D6-D12</f>
        <v>-87564.340000001714</v>
      </c>
      <c r="E18" s="84">
        <f t="shared" si="8"/>
        <v>-48391.179999999702</v>
      </c>
      <c r="F18" s="84">
        <f t="shared" si="8"/>
        <v>-30000</v>
      </c>
      <c r="G18" s="84">
        <f t="shared" si="8"/>
        <v>-15000</v>
      </c>
    </row>
    <row r="19" spans="1:7" ht="15" customHeight="1" x14ac:dyDescent="0.25">
      <c r="A19" s="114"/>
      <c r="B19" s="83" t="s">
        <v>71</v>
      </c>
      <c r="C19" s="84">
        <f>ROUND(C18/7.5345,2)</f>
        <v>-19485.36</v>
      </c>
      <c r="D19" s="84">
        <f t="shared" ref="D19:G19" si="9">ROUND(D18/7.5345,2)</f>
        <v>-11621.79</v>
      </c>
      <c r="E19" s="84">
        <f t="shared" si="9"/>
        <v>-6422.61</v>
      </c>
      <c r="F19" s="84">
        <f t="shared" si="9"/>
        <v>-3981.68</v>
      </c>
      <c r="G19" s="84">
        <f t="shared" si="9"/>
        <v>-1990.84</v>
      </c>
    </row>
    <row r="20" spans="1:7" x14ac:dyDescent="0.25">
      <c r="A20" s="15"/>
      <c r="B20" s="15"/>
      <c r="C20" s="16"/>
      <c r="D20" s="16"/>
      <c r="E20" s="17"/>
      <c r="F20" s="17"/>
      <c r="G20" s="17"/>
    </row>
    <row r="21" spans="1:7" ht="18" customHeight="1" x14ac:dyDescent="0.25">
      <c r="A21" s="103" t="s">
        <v>42</v>
      </c>
      <c r="B21" s="103"/>
      <c r="C21" s="104"/>
      <c r="D21" s="104"/>
      <c r="E21" s="104"/>
      <c r="F21" s="104"/>
      <c r="G21" s="104"/>
    </row>
    <row r="22" spans="1:7" ht="22.5" x14ac:dyDescent="0.25">
      <c r="A22" s="82" t="s">
        <v>73</v>
      </c>
      <c r="B22" s="82" t="s">
        <v>74</v>
      </c>
      <c r="C22" s="30" t="s">
        <v>11</v>
      </c>
      <c r="D22" s="30" t="s">
        <v>12</v>
      </c>
      <c r="E22" s="30" t="s">
        <v>46</v>
      </c>
      <c r="F22" s="30" t="s">
        <v>47</v>
      </c>
      <c r="G22" s="30" t="s">
        <v>48</v>
      </c>
    </row>
    <row r="23" spans="1:7" ht="15.75" customHeight="1" x14ac:dyDescent="0.25">
      <c r="A23" s="88" t="s">
        <v>7</v>
      </c>
      <c r="B23" s="85" t="s">
        <v>70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</row>
    <row r="24" spans="1:7" ht="15" customHeight="1" x14ac:dyDescent="0.25">
      <c r="A24" s="88" t="s">
        <v>8</v>
      </c>
      <c r="B24" s="85" t="s">
        <v>70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</row>
    <row r="25" spans="1:7" ht="15" customHeight="1" x14ac:dyDescent="0.25">
      <c r="A25" s="89" t="s">
        <v>9</v>
      </c>
      <c r="B25" s="89"/>
      <c r="C25" s="84">
        <v>0</v>
      </c>
      <c r="D25" s="84">
        <v>0</v>
      </c>
      <c r="E25" s="84">
        <v>0</v>
      </c>
      <c r="F25" s="84">
        <v>0</v>
      </c>
      <c r="G25" s="84">
        <v>0</v>
      </c>
    </row>
    <row r="26" spans="1:7" x14ac:dyDescent="0.25">
      <c r="A26" s="18"/>
      <c r="B26" s="18"/>
      <c r="C26" s="16"/>
      <c r="D26" s="16"/>
      <c r="E26" s="17"/>
      <c r="F26" s="17"/>
      <c r="G26" s="17"/>
    </row>
    <row r="27" spans="1:7" ht="18" customHeight="1" x14ac:dyDescent="0.25">
      <c r="A27" s="103" t="s">
        <v>51</v>
      </c>
      <c r="B27" s="103"/>
      <c r="C27" s="104"/>
      <c r="D27" s="104"/>
      <c r="E27" s="104"/>
      <c r="F27" s="104"/>
      <c r="G27" s="104"/>
    </row>
    <row r="28" spans="1:7" ht="22.5" x14ac:dyDescent="0.25">
      <c r="A28" s="82" t="s">
        <v>73</v>
      </c>
      <c r="B28" s="82" t="s">
        <v>74</v>
      </c>
      <c r="C28" s="30" t="s">
        <v>11</v>
      </c>
      <c r="D28" s="30" t="s">
        <v>12</v>
      </c>
      <c r="E28" s="30" t="s">
        <v>46</v>
      </c>
      <c r="F28" s="30" t="s">
        <v>47</v>
      </c>
      <c r="G28" s="30" t="s">
        <v>48</v>
      </c>
    </row>
    <row r="29" spans="1:7" ht="15" customHeight="1" x14ac:dyDescent="0.25">
      <c r="A29" s="117" t="s">
        <v>43</v>
      </c>
      <c r="B29" s="21" t="s">
        <v>70</v>
      </c>
      <c r="C29" s="90">
        <v>499458.21</v>
      </c>
      <c r="D29" s="90">
        <v>425207.1</v>
      </c>
      <c r="E29" s="90">
        <v>352645.76</v>
      </c>
      <c r="F29" s="90">
        <f>E29-E31</f>
        <v>304254.58</v>
      </c>
      <c r="G29" s="91">
        <f>F29-F31</f>
        <v>274254.58</v>
      </c>
    </row>
    <row r="30" spans="1:7" ht="15" customHeight="1" x14ac:dyDescent="0.25">
      <c r="A30" s="118"/>
      <c r="B30" s="21" t="s">
        <v>71</v>
      </c>
      <c r="C30" s="90">
        <f t="shared" ref="C30:D30" si="10">ROUND(C29/7.5345,)</f>
        <v>66289</v>
      </c>
      <c r="D30" s="90">
        <f t="shared" si="10"/>
        <v>56435</v>
      </c>
      <c r="E30" s="90">
        <f>ROUND(E29/7.5345,)</f>
        <v>46804</v>
      </c>
      <c r="F30" s="90">
        <f t="shared" ref="F30:G30" si="11">ROUND(F29/7.5345,)</f>
        <v>40382</v>
      </c>
      <c r="G30" s="90">
        <f t="shared" si="11"/>
        <v>36400</v>
      </c>
    </row>
    <row r="31" spans="1:7" ht="15" customHeight="1" x14ac:dyDescent="0.25">
      <c r="A31" s="115" t="s">
        <v>89</v>
      </c>
      <c r="B31" s="92" t="s">
        <v>70</v>
      </c>
      <c r="C31" s="93">
        <v>146812.45000000001</v>
      </c>
      <c r="D31" s="93">
        <v>87564.34</v>
      </c>
      <c r="E31" s="93">
        <v>48391.18</v>
      </c>
      <c r="F31" s="93">
        <v>30000</v>
      </c>
      <c r="G31" s="94">
        <v>15000</v>
      </c>
    </row>
    <row r="32" spans="1:7" ht="15" customHeight="1" x14ac:dyDescent="0.25">
      <c r="A32" s="116"/>
      <c r="B32" s="92" t="s">
        <v>71</v>
      </c>
      <c r="C32" s="93">
        <f>ROUND(C31/7.5345,2)</f>
        <v>19485.36</v>
      </c>
      <c r="D32" s="93">
        <f>ROUND(D31/7.5345,2)</f>
        <v>11621.79</v>
      </c>
      <c r="E32" s="93">
        <f>ROUND(E31/7.5345,2)</f>
        <v>6422.61</v>
      </c>
      <c r="F32" s="93">
        <f t="shared" ref="F32:G32" si="12">ROUND(F31/7.5345,2)</f>
        <v>3981.68</v>
      </c>
      <c r="G32" s="93">
        <f t="shared" si="12"/>
        <v>1990.84</v>
      </c>
    </row>
    <row r="33" spans="1:7" x14ac:dyDescent="0.25">
      <c r="A33" s="95"/>
      <c r="B33" s="95"/>
      <c r="C33" s="96"/>
      <c r="D33" s="96"/>
      <c r="E33" s="96"/>
      <c r="F33" s="96"/>
      <c r="G33" s="96"/>
    </row>
    <row r="34" spans="1:7" x14ac:dyDescent="0.25">
      <c r="A34" s="97" t="s">
        <v>10</v>
      </c>
      <c r="B34" s="85" t="s">
        <v>70</v>
      </c>
      <c r="C34" s="98">
        <f>C18+C25+C31</f>
        <v>-1.1059455573558807E-9</v>
      </c>
      <c r="D34" s="98">
        <f t="shared" ref="D34:G34" si="13">D18+D25+D31</f>
        <v>-1.7171259969472885E-9</v>
      </c>
      <c r="E34" s="98">
        <f t="shared" si="13"/>
        <v>2.9831426218152046E-10</v>
      </c>
      <c r="F34" s="98">
        <f t="shared" si="13"/>
        <v>0</v>
      </c>
      <c r="G34" s="98">
        <f t="shared" si="13"/>
        <v>0</v>
      </c>
    </row>
    <row r="35" spans="1:7" ht="15" customHeight="1" x14ac:dyDescent="0.25">
      <c r="A35" s="97" t="s">
        <v>10</v>
      </c>
      <c r="B35" s="85" t="s">
        <v>71</v>
      </c>
      <c r="C35" s="98">
        <f>C19+C25+C32</f>
        <v>0</v>
      </c>
      <c r="D35" s="98">
        <f t="shared" ref="D35:G35" si="14">D19+D25+D32</f>
        <v>0</v>
      </c>
      <c r="E35" s="98">
        <f t="shared" si="14"/>
        <v>0</v>
      </c>
      <c r="F35" s="98">
        <f t="shared" si="14"/>
        <v>0</v>
      </c>
      <c r="G35" s="98">
        <f t="shared" si="14"/>
        <v>0</v>
      </c>
    </row>
    <row r="36" spans="1:7" ht="15" customHeight="1" x14ac:dyDescent="0.25">
      <c r="A36" s="99"/>
      <c r="B36" s="99"/>
      <c r="C36" s="100"/>
      <c r="D36" s="100"/>
      <c r="E36" s="100"/>
      <c r="F36" s="100"/>
      <c r="G36" s="100"/>
    </row>
    <row r="37" spans="1:7" ht="30" customHeight="1" x14ac:dyDescent="0.25">
      <c r="A37" s="101" t="s">
        <v>76</v>
      </c>
      <c r="B37" s="101"/>
      <c r="C37" s="102"/>
      <c r="D37" s="102"/>
      <c r="E37" s="102"/>
      <c r="F37" s="102"/>
      <c r="G37" s="102"/>
    </row>
    <row r="38" spans="1:7" ht="30" customHeight="1" x14ac:dyDescent="0.25">
      <c r="A38" s="101" t="s">
        <v>44</v>
      </c>
      <c r="B38" s="101"/>
      <c r="C38" s="102"/>
      <c r="D38" s="102"/>
      <c r="E38" s="102"/>
      <c r="F38" s="102"/>
      <c r="G38" s="102"/>
    </row>
    <row r="39" spans="1:7" ht="30" customHeight="1" x14ac:dyDescent="0.25">
      <c r="A39" s="101" t="s">
        <v>45</v>
      </c>
      <c r="B39" s="101"/>
      <c r="C39" s="102"/>
      <c r="D39" s="102"/>
      <c r="E39" s="102"/>
      <c r="F39" s="102"/>
      <c r="G39" s="102"/>
    </row>
  </sheetData>
  <mergeCells count="17">
    <mergeCell ref="A4:G4"/>
    <mergeCell ref="A21:G21"/>
    <mergeCell ref="A1:G1"/>
    <mergeCell ref="A2:G2"/>
    <mergeCell ref="A6:A7"/>
    <mergeCell ref="A8:A9"/>
    <mergeCell ref="A39:G39"/>
    <mergeCell ref="A27:G27"/>
    <mergeCell ref="A37:G37"/>
    <mergeCell ref="A38:G38"/>
    <mergeCell ref="A10:A11"/>
    <mergeCell ref="A12:A13"/>
    <mergeCell ref="A14:A15"/>
    <mergeCell ref="A16:A17"/>
    <mergeCell ref="A18:A19"/>
    <mergeCell ref="A31:A32"/>
    <mergeCell ref="A29:A30"/>
  </mergeCells>
  <pageMargins left="0.11811023622047245" right="0.11811023622047245" top="0.35433070866141736" bottom="0.35433070866141736" header="0.31496062992125984" footer="0.31496062992125984"/>
  <pageSetup paperSize="9" orientation="landscape" r:id="rId1"/>
  <ignoredErrors>
    <ignoredError sqref="C12:C13 D12:G13 D17:G19 D15:G15 C15 C17:C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F69" sqref="F69"/>
    </sheetView>
  </sheetViews>
  <sheetFormatPr defaultRowHeight="15" x14ac:dyDescent="0.25"/>
  <cols>
    <col min="1" max="3" width="7.7109375" customWidth="1"/>
    <col min="4" max="4" width="50.140625" customWidth="1"/>
    <col min="5" max="9" width="13.7109375" customWidth="1"/>
  </cols>
  <sheetData>
    <row r="1" spans="1:9" ht="42" customHeight="1" x14ac:dyDescent="0.25">
      <c r="A1" s="128" t="s">
        <v>72</v>
      </c>
      <c r="B1" s="128"/>
      <c r="C1" s="128"/>
      <c r="D1" s="128"/>
      <c r="E1" s="128"/>
      <c r="F1" s="128"/>
      <c r="G1" s="128"/>
      <c r="H1" s="128"/>
      <c r="I1" s="128"/>
    </row>
    <row r="2" spans="1:9" ht="15.75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28" t="s">
        <v>32</v>
      </c>
      <c r="B3" s="128"/>
      <c r="C3" s="128"/>
      <c r="D3" s="128"/>
      <c r="E3" s="128"/>
      <c r="F3" s="128"/>
      <c r="G3" s="128"/>
      <c r="H3" s="130"/>
      <c r="I3" s="130"/>
    </row>
    <row r="4" spans="1:9" ht="15.75" x14ac:dyDescent="0.25">
      <c r="A4" s="11"/>
      <c r="B4" s="11"/>
      <c r="C4" s="11"/>
      <c r="D4" s="11"/>
      <c r="E4" s="11"/>
      <c r="F4" s="11"/>
      <c r="G4" s="11"/>
      <c r="H4" s="13"/>
      <c r="I4" s="13"/>
    </row>
    <row r="5" spans="1:9" ht="18" customHeight="1" x14ac:dyDescent="0.25">
      <c r="A5" s="128" t="s">
        <v>14</v>
      </c>
      <c r="B5" s="131"/>
      <c r="C5" s="131"/>
      <c r="D5" s="131"/>
      <c r="E5" s="131"/>
      <c r="F5" s="131"/>
      <c r="G5" s="131"/>
      <c r="H5" s="131"/>
      <c r="I5" s="131"/>
    </row>
    <row r="6" spans="1:9" ht="18" customHeight="1" x14ac:dyDescent="0.25">
      <c r="A6" s="11"/>
      <c r="B6" s="12"/>
      <c r="C6" s="12"/>
      <c r="D6" s="12"/>
      <c r="E6" s="12"/>
      <c r="F6" s="12"/>
      <c r="G6" s="12"/>
      <c r="H6" s="12"/>
      <c r="I6" s="12"/>
    </row>
    <row r="7" spans="1:9" ht="15.75" x14ac:dyDescent="0.25">
      <c r="A7" s="128" t="s">
        <v>1</v>
      </c>
      <c r="B7" s="129"/>
      <c r="C7" s="129"/>
      <c r="D7" s="129"/>
      <c r="E7" s="129"/>
      <c r="F7" s="129"/>
      <c r="G7" s="129"/>
      <c r="H7" s="129"/>
      <c r="I7" s="129"/>
    </row>
    <row r="8" spans="1:9" ht="24" customHeight="1" x14ac:dyDescent="0.25">
      <c r="A8" s="21" t="s">
        <v>15</v>
      </c>
      <c r="B8" s="22" t="s">
        <v>16</v>
      </c>
      <c r="C8" s="22" t="s">
        <v>17</v>
      </c>
      <c r="D8" s="22" t="s">
        <v>13</v>
      </c>
      <c r="E8" s="22" t="s">
        <v>11</v>
      </c>
      <c r="F8" s="21" t="s">
        <v>12</v>
      </c>
      <c r="G8" s="21" t="s">
        <v>46</v>
      </c>
      <c r="H8" s="21" t="s">
        <v>47</v>
      </c>
      <c r="I8" s="21" t="s">
        <v>48</v>
      </c>
    </row>
    <row r="9" spans="1:9" ht="17.100000000000001" customHeight="1" x14ac:dyDescent="0.25">
      <c r="A9" s="45">
        <v>6</v>
      </c>
      <c r="B9" s="45"/>
      <c r="C9" s="45"/>
      <c r="D9" s="34" t="s">
        <v>18</v>
      </c>
      <c r="E9" s="66">
        <f>E10+E12+E14+E18+E20+E22</f>
        <v>9973239.2599999998</v>
      </c>
      <c r="F9" s="66">
        <f t="shared" ref="F9:I9" si="0">F10+F12+F14+F18+F20+F22</f>
        <v>11770410.869999999</v>
      </c>
      <c r="G9" s="66">
        <f t="shared" si="0"/>
        <v>10383145.939999999</v>
      </c>
      <c r="H9" s="66">
        <f t="shared" si="0"/>
        <v>10930357.189999999</v>
      </c>
      <c r="I9" s="66">
        <f t="shared" si="0"/>
        <v>11370997.189999999</v>
      </c>
    </row>
    <row r="10" spans="1:9" ht="17.100000000000001" customHeight="1" x14ac:dyDescent="0.25">
      <c r="A10" s="23"/>
      <c r="B10" s="23"/>
      <c r="C10" s="67" t="s">
        <v>81</v>
      </c>
      <c r="D10" s="68" t="s">
        <v>19</v>
      </c>
      <c r="E10" s="69">
        <f>E11</f>
        <v>8428987.3300000001</v>
      </c>
      <c r="F10" s="69">
        <f t="shared" ref="F10:I10" si="1">F11</f>
        <v>10000000</v>
      </c>
      <c r="G10" s="69">
        <f t="shared" si="1"/>
        <v>9100000</v>
      </c>
      <c r="H10" s="69">
        <f t="shared" si="1"/>
        <v>9677800</v>
      </c>
      <c r="I10" s="69">
        <f t="shared" si="1"/>
        <v>10118440</v>
      </c>
    </row>
    <row r="11" spans="1:9" s="5" customFormat="1" ht="17.100000000000001" customHeight="1" x14ac:dyDescent="0.25">
      <c r="A11" s="23"/>
      <c r="B11" s="57">
        <v>63</v>
      </c>
      <c r="C11" s="57"/>
      <c r="D11" s="70" t="s">
        <v>49</v>
      </c>
      <c r="E11" s="71">
        <v>8428987.3300000001</v>
      </c>
      <c r="F11" s="72">
        <v>10000000</v>
      </c>
      <c r="G11" s="72">
        <v>9100000</v>
      </c>
      <c r="H11" s="72">
        <v>9677800</v>
      </c>
      <c r="I11" s="72">
        <v>10118440</v>
      </c>
    </row>
    <row r="12" spans="1:9" s="5" customFormat="1" ht="17.100000000000001" customHeight="1" x14ac:dyDescent="0.25">
      <c r="A12" s="23"/>
      <c r="B12" s="57"/>
      <c r="C12" s="67" t="s">
        <v>83</v>
      </c>
      <c r="D12" s="68" t="s">
        <v>56</v>
      </c>
      <c r="E12" s="69">
        <f>E13</f>
        <v>854890.57</v>
      </c>
      <c r="F12" s="69">
        <f t="shared" ref="F12:I12" si="2">F13</f>
        <v>1040790.35</v>
      </c>
      <c r="G12" s="69">
        <f t="shared" si="2"/>
        <v>778591</v>
      </c>
      <c r="H12" s="69">
        <f t="shared" si="2"/>
        <v>778591</v>
      </c>
      <c r="I12" s="69">
        <f t="shared" si="2"/>
        <v>778591</v>
      </c>
    </row>
    <row r="13" spans="1:9" s="5" customFormat="1" ht="17.100000000000001" customHeight="1" x14ac:dyDescent="0.25">
      <c r="A13" s="23"/>
      <c r="B13" s="50">
        <v>67</v>
      </c>
      <c r="C13" s="50"/>
      <c r="D13" s="70" t="s">
        <v>78</v>
      </c>
      <c r="E13" s="71">
        <v>854890.57</v>
      </c>
      <c r="F13" s="72">
        <v>1040790.35</v>
      </c>
      <c r="G13" s="72">
        <v>778591</v>
      </c>
      <c r="H13" s="72">
        <v>778591</v>
      </c>
      <c r="I13" s="72">
        <v>778591</v>
      </c>
    </row>
    <row r="14" spans="1:9" ht="17.100000000000001" customHeight="1" x14ac:dyDescent="0.25">
      <c r="A14" s="50"/>
      <c r="B14" s="50"/>
      <c r="C14" s="67" t="s">
        <v>86</v>
      </c>
      <c r="D14" s="73" t="s">
        <v>107</v>
      </c>
      <c r="E14" s="69">
        <f>SUM(E15:E17)</f>
        <v>81203.94</v>
      </c>
      <c r="F14" s="69">
        <f>SUM(F15:F17)</f>
        <v>228005</v>
      </c>
      <c r="G14" s="69">
        <f>SUM(G15:G17)</f>
        <v>204941</v>
      </c>
      <c r="H14" s="69">
        <f>SUM(H15:H17)</f>
        <v>204941</v>
      </c>
      <c r="I14" s="69">
        <f>SUM(I15:I17)</f>
        <v>204941</v>
      </c>
    </row>
    <row r="15" spans="1:9" ht="17.100000000000001" customHeight="1" x14ac:dyDescent="0.25">
      <c r="A15" s="50"/>
      <c r="B15" s="50">
        <v>64</v>
      </c>
      <c r="C15" s="50"/>
      <c r="D15" s="74" t="s">
        <v>64</v>
      </c>
      <c r="E15" s="71">
        <v>4.5999999999999996</v>
      </c>
      <c r="F15" s="72">
        <v>5</v>
      </c>
      <c r="G15" s="72">
        <v>0</v>
      </c>
      <c r="H15" s="72">
        <v>0</v>
      </c>
      <c r="I15" s="72">
        <v>0</v>
      </c>
    </row>
    <row r="16" spans="1:9" ht="17.100000000000001" customHeight="1" x14ac:dyDescent="0.25">
      <c r="A16" s="50"/>
      <c r="B16" s="50">
        <v>65</v>
      </c>
      <c r="C16" s="50"/>
      <c r="D16" s="74" t="s">
        <v>80</v>
      </c>
      <c r="E16" s="71">
        <v>11342.99</v>
      </c>
      <c r="F16" s="72">
        <v>18000</v>
      </c>
      <c r="G16" s="72">
        <v>18000</v>
      </c>
      <c r="H16" s="72">
        <v>18000</v>
      </c>
      <c r="I16" s="72">
        <v>18000</v>
      </c>
    </row>
    <row r="17" spans="1:9" ht="17.100000000000001" customHeight="1" x14ac:dyDescent="0.25">
      <c r="A17" s="50"/>
      <c r="B17" s="50">
        <v>66</v>
      </c>
      <c r="C17" s="50"/>
      <c r="D17" s="70" t="s">
        <v>79</v>
      </c>
      <c r="E17" s="71">
        <v>69856.350000000006</v>
      </c>
      <c r="F17" s="72">
        <v>210000</v>
      </c>
      <c r="G17" s="72">
        <v>186941</v>
      </c>
      <c r="H17" s="72">
        <v>186941</v>
      </c>
      <c r="I17" s="72">
        <v>186941</v>
      </c>
    </row>
    <row r="18" spans="1:9" ht="17.100000000000001" customHeight="1" x14ac:dyDescent="0.25">
      <c r="A18" s="50"/>
      <c r="B18" s="50"/>
      <c r="C18" s="67" t="s">
        <v>85</v>
      </c>
      <c r="D18" s="73" t="s">
        <v>106</v>
      </c>
      <c r="E18" s="69">
        <f>E19</f>
        <v>11012.5</v>
      </c>
      <c r="F18" s="69">
        <f t="shared" ref="F18:I18" si="3">F19</f>
        <v>21000</v>
      </c>
      <c r="G18" s="69">
        <f t="shared" si="3"/>
        <v>24000</v>
      </c>
      <c r="H18" s="69">
        <f t="shared" si="3"/>
        <v>24000</v>
      </c>
      <c r="I18" s="69">
        <f t="shared" si="3"/>
        <v>24000</v>
      </c>
    </row>
    <row r="19" spans="1:9" ht="17.100000000000001" customHeight="1" x14ac:dyDescent="0.25">
      <c r="A19" s="50"/>
      <c r="B19" s="57">
        <v>63</v>
      </c>
      <c r="C19" s="57"/>
      <c r="D19" s="70" t="s">
        <v>49</v>
      </c>
      <c r="E19" s="71">
        <v>11012.5</v>
      </c>
      <c r="F19" s="72">
        <v>21000</v>
      </c>
      <c r="G19" s="72">
        <v>24000</v>
      </c>
      <c r="H19" s="72">
        <v>24000</v>
      </c>
      <c r="I19" s="72">
        <v>24000</v>
      </c>
    </row>
    <row r="20" spans="1:9" ht="17.100000000000001" customHeight="1" x14ac:dyDescent="0.25">
      <c r="A20" s="50"/>
      <c r="B20" s="50"/>
      <c r="C20" s="67" t="s">
        <v>84</v>
      </c>
      <c r="D20" s="68" t="s">
        <v>105</v>
      </c>
      <c r="E20" s="69">
        <f>E21</f>
        <v>553772.06999999995</v>
      </c>
      <c r="F20" s="69">
        <f t="shared" ref="F20:I20" si="4">F21</f>
        <v>474115.52</v>
      </c>
      <c r="G20" s="69">
        <f t="shared" si="4"/>
        <v>255113.94</v>
      </c>
      <c r="H20" s="69">
        <f t="shared" si="4"/>
        <v>224525.19</v>
      </c>
      <c r="I20" s="69">
        <f t="shared" si="4"/>
        <v>224525.19</v>
      </c>
    </row>
    <row r="21" spans="1:9" s="6" customFormat="1" ht="17.100000000000001" customHeight="1" x14ac:dyDescent="0.25">
      <c r="A21" s="50"/>
      <c r="B21" s="57">
        <v>63</v>
      </c>
      <c r="C21" s="57"/>
      <c r="D21" s="70" t="s">
        <v>49</v>
      </c>
      <c r="E21" s="71">
        <v>553772.06999999995</v>
      </c>
      <c r="F21" s="72">
        <f>296285+10515.52+5000+29016+133299</f>
        <v>474115.52</v>
      </c>
      <c r="G21" s="72">
        <v>255113.94</v>
      </c>
      <c r="H21" s="72">
        <v>224525.19</v>
      </c>
      <c r="I21" s="72">
        <v>224525.19</v>
      </c>
    </row>
    <row r="22" spans="1:9" s="6" customFormat="1" ht="17.100000000000001" customHeight="1" x14ac:dyDescent="0.25">
      <c r="A22" s="50"/>
      <c r="B22" s="50"/>
      <c r="C22" s="67" t="s">
        <v>82</v>
      </c>
      <c r="D22" s="68" t="s">
        <v>54</v>
      </c>
      <c r="E22" s="69">
        <f>E23</f>
        <v>43372.85</v>
      </c>
      <c r="F22" s="69">
        <f t="shared" ref="F22:I22" si="5">F23</f>
        <v>6500</v>
      </c>
      <c r="G22" s="69">
        <f t="shared" si="5"/>
        <v>20500</v>
      </c>
      <c r="H22" s="69">
        <f t="shared" si="5"/>
        <v>20500</v>
      </c>
      <c r="I22" s="69">
        <f t="shared" si="5"/>
        <v>20500</v>
      </c>
    </row>
    <row r="23" spans="1:9" s="9" customFormat="1" ht="17.100000000000001" customHeight="1" x14ac:dyDescent="0.25">
      <c r="A23" s="50"/>
      <c r="B23" s="50">
        <v>66</v>
      </c>
      <c r="C23" s="50"/>
      <c r="D23" s="70" t="s">
        <v>79</v>
      </c>
      <c r="E23" s="71">
        <v>43372.85</v>
      </c>
      <c r="F23" s="72">
        <f>5500+1000</f>
        <v>6500</v>
      </c>
      <c r="G23" s="72">
        <v>20500</v>
      </c>
      <c r="H23" s="72">
        <v>20500</v>
      </c>
      <c r="I23" s="72">
        <v>20500</v>
      </c>
    </row>
    <row r="24" spans="1:9" s="9" customFormat="1" ht="17.100000000000001" customHeight="1" x14ac:dyDescent="0.25">
      <c r="A24" s="45">
        <v>7</v>
      </c>
      <c r="B24" s="45"/>
      <c r="C24" s="45"/>
      <c r="D24" s="34" t="s">
        <v>90</v>
      </c>
      <c r="E24" s="75">
        <f>E25</f>
        <v>2707.44</v>
      </c>
      <c r="F24" s="75">
        <f t="shared" ref="F24:I24" si="6">F25</f>
        <v>1722</v>
      </c>
      <c r="G24" s="75">
        <f t="shared" si="6"/>
        <v>1050</v>
      </c>
      <c r="H24" s="75">
        <f t="shared" si="6"/>
        <v>1050</v>
      </c>
      <c r="I24" s="75">
        <f t="shared" si="6"/>
        <v>1050</v>
      </c>
    </row>
    <row r="25" spans="1:9" s="9" customFormat="1" ht="17.100000000000001" customHeight="1" x14ac:dyDescent="0.25">
      <c r="A25" s="76"/>
      <c r="B25" s="50"/>
      <c r="C25" s="67" t="s">
        <v>86</v>
      </c>
      <c r="D25" s="73" t="s">
        <v>90</v>
      </c>
      <c r="E25" s="69">
        <f>E26</f>
        <v>2707.44</v>
      </c>
      <c r="F25" s="69">
        <f t="shared" ref="F25:I25" si="7">F26</f>
        <v>1722</v>
      </c>
      <c r="G25" s="69">
        <f t="shared" si="7"/>
        <v>1050</v>
      </c>
      <c r="H25" s="69">
        <f t="shared" si="7"/>
        <v>1050</v>
      </c>
      <c r="I25" s="69">
        <f t="shared" si="7"/>
        <v>1050</v>
      </c>
    </row>
    <row r="26" spans="1:9" s="9" customFormat="1" ht="17.100000000000001" customHeight="1" x14ac:dyDescent="0.25">
      <c r="A26" s="50"/>
      <c r="B26" s="50">
        <v>72</v>
      </c>
      <c r="C26" s="50"/>
      <c r="D26" s="74" t="s">
        <v>91</v>
      </c>
      <c r="E26" s="71">
        <v>2707.44</v>
      </c>
      <c r="F26" s="72">
        <v>1722</v>
      </c>
      <c r="G26" s="72">
        <v>1050</v>
      </c>
      <c r="H26" s="72">
        <v>1050</v>
      </c>
      <c r="I26" s="72">
        <v>1050</v>
      </c>
    </row>
    <row r="27" spans="1:9" s="9" customFormat="1" ht="17.100000000000001" customHeight="1" x14ac:dyDescent="0.25">
      <c r="A27" s="45">
        <v>9</v>
      </c>
      <c r="B27" s="45"/>
      <c r="C27" s="45"/>
      <c r="D27" s="34" t="s">
        <v>63</v>
      </c>
      <c r="E27" s="75">
        <f>E28</f>
        <v>146812.45000000001</v>
      </c>
      <c r="F27" s="75">
        <f t="shared" ref="F27:I27" si="8">F28</f>
        <v>87564.34</v>
      </c>
      <c r="G27" s="75">
        <f t="shared" si="8"/>
        <v>48391.18</v>
      </c>
      <c r="H27" s="75">
        <f t="shared" si="8"/>
        <v>30000</v>
      </c>
      <c r="I27" s="75">
        <f t="shared" si="8"/>
        <v>15000</v>
      </c>
    </row>
    <row r="28" spans="1:9" s="9" customFormat="1" ht="17.100000000000001" customHeight="1" x14ac:dyDescent="0.25">
      <c r="A28" s="23"/>
      <c r="B28" s="23"/>
      <c r="C28" s="67" t="s">
        <v>86</v>
      </c>
      <c r="D28" s="73" t="s">
        <v>107</v>
      </c>
      <c r="E28" s="69">
        <f>E29</f>
        <v>146812.45000000001</v>
      </c>
      <c r="F28" s="69">
        <f t="shared" ref="F28:I28" si="9">F29</f>
        <v>87564.34</v>
      </c>
      <c r="G28" s="69">
        <f t="shared" si="9"/>
        <v>48391.18</v>
      </c>
      <c r="H28" s="69">
        <f t="shared" si="9"/>
        <v>30000</v>
      </c>
      <c r="I28" s="69">
        <f t="shared" si="9"/>
        <v>15000</v>
      </c>
    </row>
    <row r="29" spans="1:9" s="9" customFormat="1" ht="17.100000000000001" customHeight="1" x14ac:dyDescent="0.25">
      <c r="A29" s="23"/>
      <c r="B29" s="57">
        <v>92</v>
      </c>
      <c r="C29" s="57"/>
      <c r="D29" s="70" t="s">
        <v>63</v>
      </c>
      <c r="E29" s="71">
        <v>146812.45000000001</v>
      </c>
      <c r="F29" s="72">
        <v>87564.34</v>
      </c>
      <c r="G29" s="72">
        <v>48391.18</v>
      </c>
      <c r="H29" s="72">
        <v>30000</v>
      </c>
      <c r="I29" s="72">
        <v>15000</v>
      </c>
    </row>
    <row r="30" spans="1:9" s="9" customFormat="1" ht="17.100000000000001" customHeight="1" x14ac:dyDescent="0.25">
      <c r="A30" s="125" t="s">
        <v>108</v>
      </c>
      <c r="B30" s="126"/>
      <c r="C30" s="126"/>
      <c r="D30" s="127"/>
      <c r="E30" s="77">
        <f>E9+E24+E27</f>
        <v>10122759.149999999</v>
      </c>
      <c r="F30" s="77">
        <f t="shared" ref="F30:I30" si="10">F9+F24+F27</f>
        <v>11859697.209999999</v>
      </c>
      <c r="G30" s="77">
        <f t="shared" si="10"/>
        <v>10432587.119999999</v>
      </c>
      <c r="H30" s="77">
        <f t="shared" si="10"/>
        <v>10961407.189999999</v>
      </c>
      <c r="I30" s="77">
        <f t="shared" si="10"/>
        <v>11387047.189999999</v>
      </c>
    </row>
    <row r="31" spans="1:9" x14ac:dyDescent="0.25">
      <c r="D31" s="10"/>
      <c r="E31" s="19"/>
      <c r="F31" s="19"/>
      <c r="G31" s="19"/>
      <c r="H31" s="19"/>
      <c r="I31" s="19"/>
    </row>
    <row r="32" spans="1:9" x14ac:dyDescent="0.25">
      <c r="D32" s="10"/>
      <c r="E32" s="19"/>
      <c r="F32" s="19"/>
      <c r="G32" s="19"/>
      <c r="H32" s="19"/>
      <c r="I32" s="19"/>
    </row>
    <row r="33" spans="1:9" x14ac:dyDescent="0.25">
      <c r="D33" s="10"/>
      <c r="E33" s="19"/>
      <c r="F33" s="19"/>
      <c r="G33" s="19"/>
      <c r="H33" s="19"/>
      <c r="I33" s="19"/>
    </row>
    <row r="34" spans="1:9" ht="15.75" x14ac:dyDescent="0.25">
      <c r="A34" s="128" t="s">
        <v>20</v>
      </c>
      <c r="B34" s="129"/>
      <c r="C34" s="129"/>
      <c r="D34" s="129"/>
      <c r="E34" s="129"/>
      <c r="F34" s="129"/>
      <c r="G34" s="129"/>
      <c r="H34" s="129"/>
      <c r="I34" s="129"/>
    </row>
    <row r="35" spans="1:9" ht="22.5" x14ac:dyDescent="0.25">
      <c r="A35" s="21" t="s">
        <v>15</v>
      </c>
      <c r="B35" s="22" t="s">
        <v>16</v>
      </c>
      <c r="C35" s="22" t="s">
        <v>17</v>
      </c>
      <c r="D35" s="22" t="s">
        <v>21</v>
      </c>
      <c r="E35" s="22" t="s">
        <v>11</v>
      </c>
      <c r="F35" s="21" t="s">
        <v>12</v>
      </c>
      <c r="G35" s="21" t="s">
        <v>46</v>
      </c>
      <c r="H35" s="21" t="s">
        <v>47</v>
      </c>
      <c r="I35" s="21" t="s">
        <v>48</v>
      </c>
    </row>
    <row r="36" spans="1:9" ht="17.100000000000001" customHeight="1" x14ac:dyDescent="0.25">
      <c r="A36" s="45">
        <v>3</v>
      </c>
      <c r="B36" s="45"/>
      <c r="C36" s="45"/>
      <c r="D36" s="34" t="s">
        <v>22</v>
      </c>
      <c r="E36" s="75">
        <f>E37+E41+E43+E48+E50+E54</f>
        <v>10050518.339999998</v>
      </c>
      <c r="F36" s="75">
        <f t="shared" ref="F36:I36" si="11">F37+F41+F43+F48+F50+F54</f>
        <v>11624298.209999999</v>
      </c>
      <c r="G36" s="75">
        <f t="shared" si="11"/>
        <v>10259596.119999999</v>
      </c>
      <c r="H36" s="75">
        <f t="shared" si="11"/>
        <v>10798416.189999999</v>
      </c>
      <c r="I36" s="75">
        <f t="shared" si="11"/>
        <v>11239056.189999999</v>
      </c>
    </row>
    <row r="37" spans="1:9" ht="17.100000000000001" customHeight="1" x14ac:dyDescent="0.25">
      <c r="A37" s="23"/>
      <c r="B37" s="23"/>
      <c r="C37" s="67" t="s">
        <v>83</v>
      </c>
      <c r="D37" s="68" t="s">
        <v>56</v>
      </c>
      <c r="E37" s="69">
        <f>SUM(E38:E40)</f>
        <v>895428.62</v>
      </c>
      <c r="F37" s="69">
        <f t="shared" ref="F37:I37" si="12">SUM(F38:F40)</f>
        <v>1040790.35</v>
      </c>
      <c r="G37" s="69">
        <f t="shared" si="12"/>
        <v>778591</v>
      </c>
      <c r="H37" s="69">
        <f t="shared" si="12"/>
        <v>778591</v>
      </c>
      <c r="I37" s="69">
        <f t="shared" si="12"/>
        <v>778591</v>
      </c>
    </row>
    <row r="38" spans="1:9" ht="17.100000000000001" customHeight="1" x14ac:dyDescent="0.25">
      <c r="A38" s="50"/>
      <c r="B38" s="50">
        <v>32</v>
      </c>
      <c r="C38" s="50"/>
      <c r="D38" s="78" t="s">
        <v>35</v>
      </c>
      <c r="E38" s="71">
        <v>887682.54</v>
      </c>
      <c r="F38" s="72">
        <v>1036690.35</v>
      </c>
      <c r="G38" s="72">
        <v>774441</v>
      </c>
      <c r="H38" s="72">
        <v>774441</v>
      </c>
      <c r="I38" s="72">
        <v>774441</v>
      </c>
    </row>
    <row r="39" spans="1:9" ht="17.100000000000001" customHeight="1" x14ac:dyDescent="0.25">
      <c r="A39" s="50"/>
      <c r="B39" s="50">
        <v>34</v>
      </c>
      <c r="C39" s="50"/>
      <c r="D39" s="78" t="s">
        <v>53</v>
      </c>
      <c r="E39" s="71">
        <v>3751.09</v>
      </c>
      <c r="F39" s="72">
        <v>4100</v>
      </c>
      <c r="G39" s="72">
        <v>4150</v>
      </c>
      <c r="H39" s="72">
        <v>4150</v>
      </c>
      <c r="I39" s="72">
        <v>4150</v>
      </c>
    </row>
    <row r="40" spans="1:9" ht="17.100000000000001" customHeight="1" x14ac:dyDescent="0.25">
      <c r="A40" s="50"/>
      <c r="B40" s="50">
        <v>37</v>
      </c>
      <c r="C40" s="50"/>
      <c r="D40" s="74" t="s">
        <v>77</v>
      </c>
      <c r="E40" s="71">
        <v>3994.99</v>
      </c>
      <c r="F40" s="72">
        <v>0</v>
      </c>
      <c r="G40" s="72">
        <v>0</v>
      </c>
      <c r="H40" s="72">
        <v>0</v>
      </c>
      <c r="I40" s="72">
        <v>0</v>
      </c>
    </row>
    <row r="41" spans="1:9" ht="17.100000000000001" customHeight="1" x14ac:dyDescent="0.25">
      <c r="A41" s="23"/>
      <c r="B41" s="23"/>
      <c r="C41" s="67" t="s">
        <v>81</v>
      </c>
      <c r="D41" s="68" t="s">
        <v>19</v>
      </c>
      <c r="E41" s="69">
        <f>E42</f>
        <v>8400637.2599999998</v>
      </c>
      <c r="F41" s="69">
        <f t="shared" ref="F41:I41" si="13">F42</f>
        <v>10000000</v>
      </c>
      <c r="G41" s="69">
        <f t="shared" si="13"/>
        <v>9100000</v>
      </c>
      <c r="H41" s="69">
        <f t="shared" si="13"/>
        <v>9677800</v>
      </c>
      <c r="I41" s="69">
        <f t="shared" si="13"/>
        <v>10118440</v>
      </c>
    </row>
    <row r="42" spans="1:9" ht="17.100000000000001" customHeight="1" x14ac:dyDescent="0.25">
      <c r="A42" s="23"/>
      <c r="B42" s="57">
        <v>31</v>
      </c>
      <c r="C42" s="57"/>
      <c r="D42" s="70" t="s">
        <v>23</v>
      </c>
      <c r="E42" s="71">
        <v>8400637.2599999998</v>
      </c>
      <c r="F42" s="72">
        <v>10000000</v>
      </c>
      <c r="G42" s="72">
        <v>9100000</v>
      </c>
      <c r="H42" s="72">
        <v>9677800</v>
      </c>
      <c r="I42" s="72">
        <v>10118440</v>
      </c>
    </row>
    <row r="43" spans="1:9" ht="17.100000000000001" customHeight="1" x14ac:dyDescent="0.25">
      <c r="A43" s="23"/>
      <c r="B43" s="57"/>
      <c r="C43" s="67" t="s">
        <v>86</v>
      </c>
      <c r="D43" s="73" t="s">
        <v>107</v>
      </c>
      <c r="E43" s="69">
        <f>SUM(E44:E47)</f>
        <v>183874.48</v>
      </c>
      <c r="F43" s="69">
        <f t="shared" ref="F43:I43" si="14">SUM(F44:F47)</f>
        <v>216191.34</v>
      </c>
      <c r="G43" s="69">
        <f t="shared" si="14"/>
        <v>81391.179999999993</v>
      </c>
      <c r="H43" s="69">
        <f t="shared" si="14"/>
        <v>73000</v>
      </c>
      <c r="I43" s="69">
        <f t="shared" si="14"/>
        <v>73000</v>
      </c>
    </row>
    <row r="44" spans="1:9" ht="17.100000000000001" customHeight="1" x14ac:dyDescent="0.25">
      <c r="A44" s="50"/>
      <c r="B44" s="57">
        <v>31</v>
      </c>
      <c r="C44" s="57"/>
      <c r="D44" s="70" t="s">
        <v>23</v>
      </c>
      <c r="E44" s="71">
        <v>110617.63</v>
      </c>
      <c r="F44" s="72">
        <v>0</v>
      </c>
      <c r="G44" s="72">
        <v>0</v>
      </c>
      <c r="H44" s="72">
        <v>0</v>
      </c>
      <c r="I44" s="72">
        <v>0</v>
      </c>
    </row>
    <row r="45" spans="1:9" ht="17.100000000000001" customHeight="1" x14ac:dyDescent="0.25">
      <c r="A45" s="50"/>
      <c r="B45" s="50">
        <v>32</v>
      </c>
      <c r="C45" s="50"/>
      <c r="D45" s="78" t="s">
        <v>35</v>
      </c>
      <c r="E45" s="71">
        <f>14581.2+58675.65</f>
        <v>73256.850000000006</v>
      </c>
      <c r="F45" s="72">
        <f>8872.81+4361.62+5+18000+2103.32+10000+158307.21+14538.38</f>
        <v>216188.34</v>
      </c>
      <c r="G45" s="72">
        <v>81391.179999999993</v>
      </c>
      <c r="H45" s="72">
        <v>73000</v>
      </c>
      <c r="I45" s="72">
        <v>73000</v>
      </c>
    </row>
    <row r="46" spans="1:9" ht="17.100000000000001" customHeight="1" x14ac:dyDescent="0.25">
      <c r="A46" s="50"/>
      <c r="B46" s="50">
        <v>34</v>
      </c>
      <c r="C46" s="50"/>
      <c r="D46" s="78" t="s">
        <v>53</v>
      </c>
      <c r="E46" s="71">
        <v>0</v>
      </c>
      <c r="F46" s="72">
        <f>115-112</f>
        <v>3</v>
      </c>
      <c r="G46" s="72">
        <v>0</v>
      </c>
      <c r="H46" s="72">
        <v>0</v>
      </c>
      <c r="I46" s="72">
        <v>0</v>
      </c>
    </row>
    <row r="47" spans="1:9" ht="17.100000000000001" customHeight="1" x14ac:dyDescent="0.25">
      <c r="A47" s="50"/>
      <c r="B47" s="50">
        <v>37</v>
      </c>
      <c r="C47" s="50"/>
      <c r="D47" s="74" t="s">
        <v>77</v>
      </c>
      <c r="E47" s="71">
        <v>0</v>
      </c>
      <c r="F47" s="72">
        <v>0</v>
      </c>
      <c r="G47" s="72">
        <v>0</v>
      </c>
      <c r="H47" s="72">
        <v>0</v>
      </c>
      <c r="I47" s="72">
        <v>0</v>
      </c>
    </row>
    <row r="48" spans="1:9" ht="17.100000000000001" customHeight="1" x14ac:dyDescent="0.25">
      <c r="A48" s="50"/>
      <c r="B48" s="50"/>
      <c r="C48" s="67" t="s">
        <v>85</v>
      </c>
      <c r="D48" s="73" t="s">
        <v>106</v>
      </c>
      <c r="E48" s="69">
        <f>E49</f>
        <v>11012.5</v>
      </c>
      <c r="F48" s="69">
        <f t="shared" ref="F48:I48" si="15">F49</f>
        <v>21000</v>
      </c>
      <c r="G48" s="69">
        <f t="shared" si="15"/>
        <v>24000</v>
      </c>
      <c r="H48" s="69">
        <f t="shared" si="15"/>
        <v>24000</v>
      </c>
      <c r="I48" s="69">
        <f t="shared" si="15"/>
        <v>24000</v>
      </c>
    </row>
    <row r="49" spans="1:9" ht="17.100000000000001" customHeight="1" x14ac:dyDescent="0.25">
      <c r="A49" s="50"/>
      <c r="B49" s="50">
        <v>32</v>
      </c>
      <c r="C49" s="50"/>
      <c r="D49" s="78" t="s">
        <v>35</v>
      </c>
      <c r="E49" s="71">
        <v>11012.5</v>
      </c>
      <c r="F49" s="72">
        <v>21000</v>
      </c>
      <c r="G49" s="72">
        <v>24000</v>
      </c>
      <c r="H49" s="72">
        <v>24000</v>
      </c>
      <c r="I49" s="72">
        <v>24000</v>
      </c>
    </row>
    <row r="50" spans="1:9" ht="17.100000000000001" customHeight="1" x14ac:dyDescent="0.25">
      <c r="A50" s="50"/>
      <c r="B50" s="50"/>
      <c r="C50" s="67" t="s">
        <v>84</v>
      </c>
      <c r="D50" s="68" t="s">
        <v>105</v>
      </c>
      <c r="E50" s="69">
        <f>SUM(E51:E53)</f>
        <v>543980.78999999992</v>
      </c>
      <c r="F50" s="69">
        <f t="shared" ref="F50:I50" si="16">SUM(F51:F53)</f>
        <v>340816.52</v>
      </c>
      <c r="G50" s="69">
        <f t="shared" si="16"/>
        <v>255113.94</v>
      </c>
      <c r="H50" s="69">
        <f t="shared" si="16"/>
        <v>224525.19</v>
      </c>
      <c r="I50" s="69">
        <f t="shared" si="16"/>
        <v>224525.19</v>
      </c>
    </row>
    <row r="51" spans="1:9" ht="17.100000000000001" customHeight="1" x14ac:dyDescent="0.25">
      <c r="A51" s="50"/>
      <c r="B51" s="57">
        <v>31</v>
      </c>
      <c r="C51" s="57"/>
      <c r="D51" s="70" t="s">
        <v>23</v>
      </c>
      <c r="E51" s="71">
        <f>23200.07+267564.41+3000+1999.99+8514.25</f>
        <v>304278.71999999997</v>
      </c>
      <c r="F51" s="72">
        <f>119500+76450</f>
        <v>195950</v>
      </c>
      <c r="G51" s="72">
        <v>164187.04999999999</v>
      </c>
      <c r="H51" s="72">
        <v>130129.75</v>
      </c>
      <c r="I51" s="72">
        <v>130129.75</v>
      </c>
    </row>
    <row r="52" spans="1:9" ht="17.100000000000001" customHeight="1" x14ac:dyDescent="0.25">
      <c r="A52" s="50"/>
      <c r="B52" s="50">
        <v>32</v>
      </c>
      <c r="C52" s="50"/>
      <c r="D52" s="78" t="s">
        <v>35</v>
      </c>
      <c r="E52" s="71">
        <f>2150+164783.12+1849.44</f>
        <v>168782.56</v>
      </c>
      <c r="F52" s="72">
        <f>29016+5000+10515.52+15500+14000+49900</f>
        <v>123931.52</v>
      </c>
      <c r="G52" s="72">
        <v>87182.83</v>
      </c>
      <c r="H52" s="72">
        <v>94395.44</v>
      </c>
      <c r="I52" s="72">
        <v>94395.44</v>
      </c>
    </row>
    <row r="53" spans="1:9" ht="17.100000000000001" customHeight="1" x14ac:dyDescent="0.25">
      <c r="A53" s="50"/>
      <c r="B53" s="50">
        <v>34</v>
      </c>
      <c r="C53" s="50"/>
      <c r="D53" s="78" t="s">
        <v>53</v>
      </c>
      <c r="E53" s="71">
        <v>70919.509999999995</v>
      </c>
      <c r="F53" s="72">
        <v>20935</v>
      </c>
      <c r="G53" s="72">
        <v>3744.06</v>
      </c>
      <c r="H53" s="72">
        <v>0</v>
      </c>
      <c r="I53" s="72">
        <v>0</v>
      </c>
    </row>
    <row r="54" spans="1:9" ht="17.100000000000001" customHeight="1" x14ac:dyDescent="0.25">
      <c r="A54" s="50"/>
      <c r="B54" s="50"/>
      <c r="C54" s="67" t="s">
        <v>82</v>
      </c>
      <c r="D54" s="68" t="s">
        <v>54</v>
      </c>
      <c r="E54" s="69">
        <f>SUM(E55:E56)</f>
        <v>15584.69</v>
      </c>
      <c r="F54" s="69">
        <f t="shared" ref="F54:I54" si="17">SUM(F55:F56)</f>
        <v>5500</v>
      </c>
      <c r="G54" s="69">
        <f t="shared" si="17"/>
        <v>20500</v>
      </c>
      <c r="H54" s="69">
        <f t="shared" si="17"/>
        <v>20500</v>
      </c>
      <c r="I54" s="69">
        <f t="shared" si="17"/>
        <v>20500</v>
      </c>
    </row>
    <row r="55" spans="1:9" ht="17.100000000000001" customHeight="1" x14ac:dyDescent="0.25">
      <c r="A55" s="50"/>
      <c r="B55" s="50">
        <v>32</v>
      </c>
      <c r="C55" s="50"/>
      <c r="D55" s="78" t="s">
        <v>35</v>
      </c>
      <c r="E55" s="71">
        <v>11003.6</v>
      </c>
      <c r="F55" s="72">
        <v>5500</v>
      </c>
      <c r="G55" s="72">
        <v>20500</v>
      </c>
      <c r="H55" s="72">
        <v>20500</v>
      </c>
      <c r="I55" s="72">
        <v>20500</v>
      </c>
    </row>
    <row r="56" spans="1:9" ht="17.100000000000001" customHeight="1" x14ac:dyDescent="0.25">
      <c r="A56" s="50"/>
      <c r="B56" s="50">
        <v>37</v>
      </c>
      <c r="C56" s="50"/>
      <c r="D56" s="74" t="s">
        <v>77</v>
      </c>
      <c r="E56" s="71">
        <v>4581.09</v>
      </c>
      <c r="F56" s="71">
        <v>0</v>
      </c>
      <c r="G56" s="71">
        <v>0</v>
      </c>
      <c r="H56" s="71">
        <v>0</v>
      </c>
      <c r="I56" s="71">
        <v>0</v>
      </c>
    </row>
    <row r="57" spans="1:9" s="5" customFormat="1" ht="17.100000000000001" customHeight="1" x14ac:dyDescent="0.25">
      <c r="A57" s="54">
        <v>4</v>
      </c>
      <c r="B57" s="55"/>
      <c r="C57" s="55"/>
      <c r="D57" s="56" t="s">
        <v>24</v>
      </c>
      <c r="E57" s="75">
        <f>E58+E61+E63+E65</f>
        <v>72240.81</v>
      </c>
      <c r="F57" s="75">
        <f t="shared" ref="F57:I57" si="18">F58+F61+F63+F65</f>
        <v>235399</v>
      </c>
      <c r="G57" s="75">
        <f t="shared" si="18"/>
        <v>172991</v>
      </c>
      <c r="H57" s="75">
        <f t="shared" si="18"/>
        <v>162991</v>
      </c>
      <c r="I57" s="75">
        <f t="shared" si="18"/>
        <v>147991</v>
      </c>
    </row>
    <row r="58" spans="1:9" s="5" customFormat="1" ht="17.100000000000001" customHeight="1" x14ac:dyDescent="0.25">
      <c r="A58" s="79"/>
      <c r="B58" s="80"/>
      <c r="C58" s="67" t="s">
        <v>86</v>
      </c>
      <c r="D58" s="73" t="s">
        <v>107</v>
      </c>
      <c r="E58" s="69">
        <f>SUM(E59:E60)</f>
        <v>48305.42</v>
      </c>
      <c r="F58" s="69">
        <f t="shared" ref="F58:I58" si="19">SUM(F59:F60)</f>
        <v>102100</v>
      </c>
      <c r="G58" s="69">
        <f t="shared" si="19"/>
        <v>171941</v>
      </c>
      <c r="H58" s="69">
        <f t="shared" si="19"/>
        <v>161941</v>
      </c>
      <c r="I58" s="69">
        <f t="shared" si="19"/>
        <v>146941</v>
      </c>
    </row>
    <row r="59" spans="1:9" s="5" customFormat="1" ht="17.100000000000001" customHeight="1" x14ac:dyDescent="0.25">
      <c r="A59" s="79"/>
      <c r="B59" s="57">
        <v>42</v>
      </c>
      <c r="C59" s="57"/>
      <c r="D59" s="81" t="s">
        <v>50</v>
      </c>
      <c r="E59" s="71">
        <f>45692.92+2612.5</f>
        <v>48305.42</v>
      </c>
      <c r="F59" s="72">
        <v>102100</v>
      </c>
      <c r="G59" s="72">
        <v>159680</v>
      </c>
      <c r="H59" s="72">
        <v>149680</v>
      </c>
      <c r="I59" s="72">
        <v>134680</v>
      </c>
    </row>
    <row r="60" spans="1:9" s="5" customFormat="1" ht="17.100000000000001" customHeight="1" x14ac:dyDescent="0.25">
      <c r="A60" s="79"/>
      <c r="B60" s="57">
        <v>45</v>
      </c>
      <c r="C60" s="57"/>
      <c r="D60" s="81" t="s">
        <v>104</v>
      </c>
      <c r="E60" s="71">
        <v>0</v>
      </c>
      <c r="F60" s="72">
        <v>0</v>
      </c>
      <c r="G60" s="72">
        <v>12261</v>
      </c>
      <c r="H60" s="72">
        <v>12261</v>
      </c>
      <c r="I60" s="72">
        <v>12261</v>
      </c>
    </row>
    <row r="61" spans="1:9" s="5" customFormat="1" ht="17.100000000000001" customHeight="1" x14ac:dyDescent="0.25">
      <c r="A61" s="79"/>
      <c r="B61" s="80"/>
      <c r="C61" s="67" t="s">
        <v>82</v>
      </c>
      <c r="D61" s="73" t="s">
        <v>54</v>
      </c>
      <c r="E61" s="69">
        <f>E62</f>
        <v>23935.39</v>
      </c>
      <c r="F61" s="69">
        <f t="shared" ref="F61:I63" si="20">F62</f>
        <v>0</v>
      </c>
      <c r="G61" s="69">
        <f t="shared" si="20"/>
        <v>0</v>
      </c>
      <c r="H61" s="69">
        <f t="shared" si="20"/>
        <v>0</v>
      </c>
      <c r="I61" s="69">
        <f t="shared" si="20"/>
        <v>0</v>
      </c>
    </row>
    <row r="62" spans="1:9" s="5" customFormat="1" ht="17.100000000000001" customHeight="1" x14ac:dyDescent="0.25">
      <c r="A62" s="79"/>
      <c r="B62" s="57">
        <v>42</v>
      </c>
      <c r="C62" s="57"/>
      <c r="D62" s="81" t="s">
        <v>50</v>
      </c>
      <c r="E62" s="71">
        <f>15075+4567.54+4292.85</f>
        <v>23935.39</v>
      </c>
      <c r="F62" s="72">
        <v>0</v>
      </c>
      <c r="G62" s="72">
        <v>0</v>
      </c>
      <c r="H62" s="72">
        <v>0</v>
      </c>
      <c r="I62" s="72">
        <v>0</v>
      </c>
    </row>
    <row r="63" spans="1:9" s="5" customFormat="1" ht="17.100000000000001" customHeight="1" x14ac:dyDescent="0.25">
      <c r="A63" s="79"/>
      <c r="B63" s="80"/>
      <c r="C63" s="67" t="s">
        <v>84</v>
      </c>
      <c r="D63" s="68" t="s">
        <v>105</v>
      </c>
      <c r="E63" s="69">
        <f>E64</f>
        <v>0</v>
      </c>
      <c r="F63" s="69">
        <f t="shared" si="20"/>
        <v>133299</v>
      </c>
      <c r="G63" s="69">
        <f t="shared" si="20"/>
        <v>0</v>
      </c>
      <c r="H63" s="69">
        <f t="shared" si="20"/>
        <v>0</v>
      </c>
      <c r="I63" s="69">
        <f t="shared" si="20"/>
        <v>0</v>
      </c>
    </row>
    <row r="64" spans="1:9" s="5" customFormat="1" ht="17.100000000000001" customHeight="1" x14ac:dyDescent="0.25">
      <c r="A64" s="79"/>
      <c r="B64" s="57">
        <v>42</v>
      </c>
      <c r="C64" s="57"/>
      <c r="D64" s="81" t="s">
        <v>50</v>
      </c>
      <c r="E64" s="71">
        <v>0</v>
      </c>
      <c r="F64" s="72">
        <v>133299</v>
      </c>
      <c r="G64" s="72">
        <v>0</v>
      </c>
      <c r="H64" s="72">
        <v>0</v>
      </c>
      <c r="I64" s="72">
        <v>0</v>
      </c>
    </row>
    <row r="65" spans="1:9" s="7" customFormat="1" ht="17.100000000000001" customHeight="1" x14ac:dyDescent="0.25">
      <c r="A65" s="50"/>
      <c r="B65" s="57"/>
      <c r="C65" s="67" t="s">
        <v>86</v>
      </c>
      <c r="D65" s="73" t="s">
        <v>90</v>
      </c>
      <c r="E65" s="69">
        <f>E66</f>
        <v>0</v>
      </c>
      <c r="F65" s="69">
        <f t="shared" ref="F65:I65" si="21">F66</f>
        <v>0</v>
      </c>
      <c r="G65" s="69">
        <f t="shared" si="21"/>
        <v>1050</v>
      </c>
      <c r="H65" s="69">
        <f t="shared" si="21"/>
        <v>1050</v>
      </c>
      <c r="I65" s="69">
        <f t="shared" si="21"/>
        <v>1050</v>
      </c>
    </row>
    <row r="66" spans="1:9" s="7" customFormat="1" ht="17.100000000000001" customHeight="1" x14ac:dyDescent="0.25">
      <c r="A66" s="50"/>
      <c r="B66" s="57">
        <v>45</v>
      </c>
      <c r="C66" s="57"/>
      <c r="D66" s="81" t="s">
        <v>104</v>
      </c>
      <c r="E66" s="71">
        <v>0</v>
      </c>
      <c r="F66" s="72">
        <v>0</v>
      </c>
      <c r="G66" s="72">
        <v>1050</v>
      </c>
      <c r="H66" s="72">
        <v>1050</v>
      </c>
      <c r="I66" s="72">
        <v>1050</v>
      </c>
    </row>
    <row r="67" spans="1:9" s="7" customFormat="1" ht="17.100000000000001" customHeight="1" x14ac:dyDescent="0.25">
      <c r="A67" s="125" t="s">
        <v>109</v>
      </c>
      <c r="B67" s="126"/>
      <c r="C67" s="126"/>
      <c r="D67" s="127"/>
      <c r="E67" s="77">
        <f>E36+E57</f>
        <v>10122759.149999999</v>
      </c>
      <c r="F67" s="77">
        <f t="shared" ref="F67:I67" si="22">F36+F57</f>
        <v>11859697.209999999</v>
      </c>
      <c r="G67" s="77">
        <f t="shared" si="22"/>
        <v>10432587.119999999</v>
      </c>
      <c r="H67" s="77">
        <f t="shared" si="22"/>
        <v>10961407.189999999</v>
      </c>
      <c r="I67" s="77">
        <f t="shared" si="22"/>
        <v>11387047.189999999</v>
      </c>
    </row>
    <row r="69" spans="1:9" x14ac:dyDescent="0.25">
      <c r="F69" s="19"/>
    </row>
    <row r="72" spans="1:9" x14ac:dyDescent="0.25">
      <c r="E72" s="42"/>
    </row>
  </sheetData>
  <mergeCells count="7">
    <mergeCell ref="A67:D67"/>
    <mergeCell ref="A30:D30"/>
    <mergeCell ref="A7:I7"/>
    <mergeCell ref="A34:I34"/>
    <mergeCell ref="A1:I1"/>
    <mergeCell ref="A3:I3"/>
    <mergeCell ref="A5:I5"/>
  </mergeCells>
  <pageMargins left="0.11811023622047245" right="0.11811023622047245" top="0.15748031496062992" bottom="0.15748031496062992" header="0.31496062992125984" footer="0.31496062992125984"/>
  <pageSetup paperSize="9" orientation="landscape" r:id="rId1"/>
  <ignoredErrors>
    <ignoredError sqref="E62:E63 F23 F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4" sqref="C14"/>
    </sheetView>
  </sheetViews>
  <sheetFormatPr defaultRowHeight="15" x14ac:dyDescent="0.25"/>
  <cols>
    <col min="1" max="1" width="48.42578125" customWidth="1"/>
    <col min="2" max="6" width="18.7109375" customWidth="1"/>
  </cols>
  <sheetData>
    <row r="1" spans="1:6" ht="42" customHeight="1" x14ac:dyDescent="0.25">
      <c r="A1" s="128" t="s">
        <v>72</v>
      </c>
      <c r="B1" s="128"/>
      <c r="C1" s="128"/>
      <c r="D1" s="128"/>
      <c r="E1" s="128"/>
      <c r="F1" s="128"/>
    </row>
    <row r="2" spans="1:6" ht="18" customHeight="1" x14ac:dyDescent="0.25">
      <c r="A2" s="1"/>
      <c r="B2" s="1"/>
      <c r="C2" s="1"/>
      <c r="D2" s="1"/>
      <c r="E2" s="1"/>
      <c r="F2" s="1"/>
    </row>
    <row r="3" spans="1:6" ht="15.75" x14ac:dyDescent="0.25">
      <c r="A3" s="128" t="s">
        <v>32</v>
      </c>
      <c r="B3" s="128"/>
      <c r="C3" s="128"/>
      <c r="D3" s="128"/>
      <c r="E3" s="130"/>
      <c r="F3" s="130"/>
    </row>
    <row r="4" spans="1:6" ht="18" x14ac:dyDescent="0.25">
      <c r="A4" s="1"/>
      <c r="B4" s="1"/>
      <c r="C4" s="1"/>
      <c r="D4" s="1"/>
      <c r="E4" s="2"/>
      <c r="F4" s="2"/>
    </row>
    <row r="5" spans="1:6" ht="18" customHeight="1" x14ac:dyDescent="0.25">
      <c r="A5" s="128" t="s">
        <v>14</v>
      </c>
      <c r="B5" s="131"/>
      <c r="C5" s="131"/>
      <c r="D5" s="131"/>
      <c r="E5" s="131"/>
      <c r="F5" s="131"/>
    </row>
    <row r="6" spans="1:6" ht="18" x14ac:dyDescent="0.25">
      <c r="A6" s="1"/>
      <c r="B6" s="1"/>
      <c r="C6" s="1"/>
      <c r="D6" s="1"/>
      <c r="E6" s="2"/>
      <c r="F6" s="2"/>
    </row>
    <row r="7" spans="1:6" ht="15.75" x14ac:dyDescent="0.25">
      <c r="A7" s="128" t="s">
        <v>25</v>
      </c>
      <c r="B7" s="129"/>
      <c r="C7" s="129"/>
      <c r="D7" s="129"/>
      <c r="E7" s="129"/>
      <c r="F7" s="129"/>
    </row>
    <row r="8" spans="1:6" ht="18" x14ac:dyDescent="0.25">
      <c r="A8" s="1"/>
      <c r="B8" s="1"/>
      <c r="C8" s="1"/>
      <c r="D8" s="1"/>
      <c r="E8" s="2"/>
      <c r="F8" s="2"/>
    </row>
    <row r="9" spans="1:6" ht="22.5" x14ac:dyDescent="0.25">
      <c r="A9" s="21" t="s">
        <v>26</v>
      </c>
      <c r="B9" s="22" t="s">
        <v>11</v>
      </c>
      <c r="C9" s="21" t="s">
        <v>12</v>
      </c>
      <c r="D9" s="21" t="s">
        <v>46</v>
      </c>
      <c r="E9" s="21" t="s">
        <v>47</v>
      </c>
      <c r="F9" s="21" t="s">
        <v>48</v>
      </c>
    </row>
    <row r="10" spans="1:6" ht="15.75" customHeight="1" x14ac:dyDescent="0.25">
      <c r="A10" s="60" t="s">
        <v>27</v>
      </c>
      <c r="B10" s="61">
        <f t="shared" ref="B10:F12" si="0">B11</f>
        <v>10122759.15</v>
      </c>
      <c r="C10" s="61">
        <f t="shared" si="0"/>
        <v>11859697.210000001</v>
      </c>
      <c r="D10" s="61">
        <f t="shared" si="0"/>
        <v>10432587.119999999</v>
      </c>
      <c r="E10" s="61">
        <f t="shared" si="0"/>
        <v>10961407.189999999</v>
      </c>
      <c r="F10" s="61">
        <f t="shared" si="0"/>
        <v>11387047.189999999</v>
      </c>
    </row>
    <row r="11" spans="1:6" ht="15.75" customHeight="1" x14ac:dyDescent="0.25">
      <c r="A11" s="62" t="s">
        <v>55</v>
      </c>
      <c r="B11" s="63">
        <f t="shared" si="0"/>
        <v>10122759.15</v>
      </c>
      <c r="C11" s="63">
        <f t="shared" si="0"/>
        <v>11859697.210000001</v>
      </c>
      <c r="D11" s="63">
        <f t="shared" si="0"/>
        <v>10432587.119999999</v>
      </c>
      <c r="E11" s="63">
        <f t="shared" si="0"/>
        <v>10961407.189999999</v>
      </c>
      <c r="F11" s="63">
        <f t="shared" si="0"/>
        <v>11387047.189999999</v>
      </c>
    </row>
    <row r="12" spans="1:6" ht="15" customHeight="1" x14ac:dyDescent="0.25">
      <c r="A12" s="52" t="s">
        <v>87</v>
      </c>
      <c r="B12" s="64">
        <f t="shared" si="0"/>
        <v>10122759.15</v>
      </c>
      <c r="C12" s="64">
        <f t="shared" si="0"/>
        <v>11859697.210000001</v>
      </c>
      <c r="D12" s="64">
        <f t="shared" si="0"/>
        <v>10432587.119999999</v>
      </c>
      <c r="E12" s="64">
        <f t="shared" si="0"/>
        <v>10961407.189999999</v>
      </c>
      <c r="F12" s="64">
        <f t="shared" si="0"/>
        <v>11387047.189999999</v>
      </c>
    </row>
    <row r="13" spans="1:6" x14ac:dyDescent="0.25">
      <c r="A13" s="65" t="s">
        <v>88</v>
      </c>
      <c r="B13" s="64">
        <v>10122759.15</v>
      </c>
      <c r="C13" s="64">
        <v>11859697.210000001</v>
      </c>
      <c r="D13" s="64">
        <v>10432587.119999999</v>
      </c>
      <c r="E13" s="64">
        <v>10961407.189999999</v>
      </c>
      <c r="F13" s="64">
        <v>11387047.189999999</v>
      </c>
    </row>
    <row r="15" spans="1:6" x14ac:dyDescent="0.25">
      <c r="C15" s="8"/>
    </row>
  </sheetData>
  <mergeCells count="4">
    <mergeCell ref="A1:F1"/>
    <mergeCell ref="A3:F3"/>
    <mergeCell ref="A5:F5"/>
    <mergeCell ref="A7:F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8" sqref="E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4.28515625" customWidth="1"/>
    <col min="5" max="9" width="14.7109375" customWidth="1"/>
  </cols>
  <sheetData>
    <row r="1" spans="1:9" ht="42" customHeight="1" x14ac:dyDescent="0.25">
      <c r="A1" s="128" t="s">
        <v>72</v>
      </c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28" t="s">
        <v>32</v>
      </c>
      <c r="B3" s="128"/>
      <c r="C3" s="128"/>
      <c r="D3" s="128"/>
      <c r="E3" s="128"/>
      <c r="F3" s="128"/>
      <c r="G3" s="128"/>
      <c r="H3" s="130"/>
      <c r="I3" s="130"/>
    </row>
    <row r="4" spans="1:9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 x14ac:dyDescent="0.25">
      <c r="A5" s="128" t="s">
        <v>28</v>
      </c>
      <c r="B5" s="131"/>
      <c r="C5" s="131"/>
      <c r="D5" s="131"/>
      <c r="E5" s="131"/>
      <c r="F5" s="131"/>
      <c r="G5" s="131"/>
      <c r="H5" s="131"/>
      <c r="I5" s="131"/>
    </row>
    <row r="6" spans="1:9" ht="18" x14ac:dyDescent="0.25">
      <c r="A6" s="1"/>
      <c r="B6" s="1"/>
      <c r="C6" s="1"/>
      <c r="D6" s="1"/>
      <c r="E6" s="1"/>
      <c r="F6" s="1"/>
      <c r="G6" s="1"/>
      <c r="H6" s="2"/>
      <c r="I6" s="2"/>
    </row>
    <row r="7" spans="1:9" ht="22.5" x14ac:dyDescent="0.25">
      <c r="A7" s="21" t="s">
        <v>15</v>
      </c>
      <c r="B7" s="22" t="s">
        <v>16</v>
      </c>
      <c r="C7" s="22" t="s">
        <v>17</v>
      </c>
      <c r="D7" s="22" t="s">
        <v>52</v>
      </c>
      <c r="E7" s="22" t="s">
        <v>11</v>
      </c>
      <c r="F7" s="21" t="s">
        <v>12</v>
      </c>
      <c r="G7" s="21" t="s">
        <v>46</v>
      </c>
      <c r="H7" s="21" t="s">
        <v>47</v>
      </c>
      <c r="I7" s="21" t="s">
        <v>48</v>
      </c>
    </row>
    <row r="8" spans="1:9" ht="15" customHeight="1" x14ac:dyDescent="0.25">
      <c r="A8" s="45">
        <v>8</v>
      </c>
      <c r="B8" s="45"/>
      <c r="C8" s="45"/>
      <c r="D8" s="34" t="s">
        <v>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9" ht="15" customHeight="1" x14ac:dyDescent="0.25">
      <c r="A9" s="23"/>
      <c r="B9" s="47">
        <v>84</v>
      </c>
      <c r="C9" s="47"/>
      <c r="D9" s="48" t="s">
        <v>36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</row>
    <row r="10" spans="1:9" ht="15" customHeight="1" x14ac:dyDescent="0.25">
      <c r="A10" s="50"/>
      <c r="B10" s="50"/>
      <c r="C10" s="51">
        <v>81</v>
      </c>
      <c r="D10" s="52" t="s">
        <v>37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</row>
    <row r="11" spans="1:9" ht="15" customHeight="1" x14ac:dyDescent="0.25">
      <c r="A11" s="54">
        <v>5</v>
      </c>
      <c r="B11" s="55"/>
      <c r="C11" s="55"/>
      <c r="D11" s="56" t="s">
        <v>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</row>
    <row r="12" spans="1:9" ht="15" customHeight="1" x14ac:dyDescent="0.25">
      <c r="A12" s="57"/>
      <c r="B12" s="47">
        <v>54</v>
      </c>
      <c r="C12" s="47"/>
      <c r="D12" s="58" t="s">
        <v>38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ht="15" customHeight="1" x14ac:dyDescent="0.25">
      <c r="A13" s="57"/>
      <c r="B13" s="57"/>
      <c r="C13" s="51">
        <v>11</v>
      </c>
      <c r="D13" s="59" t="s">
        <v>19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</row>
    <row r="14" spans="1:9" ht="15" customHeight="1" x14ac:dyDescent="0.25">
      <c r="A14" s="57"/>
      <c r="B14" s="57"/>
      <c r="C14" s="51">
        <v>31</v>
      </c>
      <c r="D14" s="59" t="s">
        <v>39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</row>
  </sheetData>
  <mergeCells count="3">
    <mergeCell ref="A1:I1"/>
    <mergeCell ref="A3:I3"/>
    <mergeCell ref="A5:I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B64" sqref="B64"/>
    </sheetView>
  </sheetViews>
  <sheetFormatPr defaultRowHeight="15" x14ac:dyDescent="0.25"/>
  <cols>
    <col min="1" max="1" width="19.85546875" customWidth="1"/>
    <col min="2" max="2" width="44.5703125" customWidth="1"/>
    <col min="3" max="7" width="15.7109375" customWidth="1"/>
  </cols>
  <sheetData>
    <row r="1" spans="1:7" ht="42" customHeight="1" x14ac:dyDescent="0.25">
      <c r="A1" s="128" t="s">
        <v>72</v>
      </c>
      <c r="B1" s="128"/>
      <c r="C1" s="128"/>
      <c r="D1" s="128"/>
      <c r="E1" s="128"/>
      <c r="F1" s="128"/>
      <c r="G1" s="128"/>
    </row>
    <row r="2" spans="1:7" ht="18" x14ac:dyDescent="0.25">
      <c r="A2" s="1"/>
      <c r="B2" s="1"/>
      <c r="C2" s="1"/>
      <c r="D2" s="1"/>
      <c r="E2" s="1"/>
      <c r="F2" s="2"/>
      <c r="G2" s="2"/>
    </row>
    <row r="3" spans="1:7" ht="18" customHeight="1" x14ac:dyDescent="0.25">
      <c r="A3" s="128" t="s">
        <v>31</v>
      </c>
      <c r="B3" s="131"/>
      <c r="C3" s="131"/>
      <c r="D3" s="131"/>
      <c r="E3" s="131"/>
      <c r="F3" s="131"/>
      <c r="G3" s="131"/>
    </row>
    <row r="4" spans="1:7" ht="23.1" customHeight="1" x14ac:dyDescent="0.25">
      <c r="A4" s="21" t="s">
        <v>33</v>
      </c>
      <c r="B4" s="22" t="s">
        <v>34</v>
      </c>
      <c r="C4" s="22" t="s">
        <v>11</v>
      </c>
      <c r="D4" s="21" t="s">
        <v>12</v>
      </c>
      <c r="E4" s="21" t="s">
        <v>46</v>
      </c>
      <c r="F4" s="21" t="s">
        <v>47</v>
      </c>
      <c r="G4" s="21" t="s">
        <v>48</v>
      </c>
    </row>
    <row r="5" spans="1:7" ht="22.5" customHeight="1" x14ac:dyDescent="0.25">
      <c r="A5" s="60" t="s">
        <v>92</v>
      </c>
      <c r="B5" s="135" t="s">
        <v>93</v>
      </c>
      <c r="C5" s="36">
        <f>C6</f>
        <v>895428.62</v>
      </c>
      <c r="D5" s="36">
        <f t="shared" ref="D5:G7" si="0">D6</f>
        <v>1040790.35</v>
      </c>
      <c r="E5" s="36">
        <f t="shared" si="0"/>
        <v>778591</v>
      </c>
      <c r="F5" s="36">
        <f t="shared" si="0"/>
        <v>778591</v>
      </c>
      <c r="G5" s="36">
        <f t="shared" si="0"/>
        <v>778591</v>
      </c>
    </row>
    <row r="6" spans="1:7" ht="27" customHeight="1" x14ac:dyDescent="0.25">
      <c r="A6" s="60" t="s">
        <v>94</v>
      </c>
      <c r="B6" s="135" t="s">
        <v>95</v>
      </c>
      <c r="C6" s="134">
        <f>C7</f>
        <v>895428.62</v>
      </c>
      <c r="D6" s="134">
        <f t="shared" si="0"/>
        <v>1040790.35</v>
      </c>
      <c r="E6" s="134">
        <f t="shared" si="0"/>
        <v>778591</v>
      </c>
      <c r="F6" s="134">
        <f t="shared" si="0"/>
        <v>778591</v>
      </c>
      <c r="G6" s="134">
        <f t="shared" si="0"/>
        <v>778591</v>
      </c>
    </row>
    <row r="7" spans="1:7" ht="15" customHeight="1" x14ac:dyDescent="0.25">
      <c r="A7" s="39" t="s">
        <v>102</v>
      </c>
      <c r="B7" s="40" t="s">
        <v>40</v>
      </c>
      <c r="C7" s="41">
        <f>C8</f>
        <v>895428.62</v>
      </c>
      <c r="D7" s="41">
        <f t="shared" si="0"/>
        <v>1040790.35</v>
      </c>
      <c r="E7" s="41">
        <f t="shared" si="0"/>
        <v>778591</v>
      </c>
      <c r="F7" s="41">
        <f t="shared" si="0"/>
        <v>778591</v>
      </c>
      <c r="G7" s="41">
        <f t="shared" si="0"/>
        <v>778591</v>
      </c>
    </row>
    <row r="8" spans="1:7" ht="15" customHeight="1" x14ac:dyDescent="0.25">
      <c r="A8" s="23">
        <v>3</v>
      </c>
      <c r="B8" s="24" t="s">
        <v>22</v>
      </c>
      <c r="C8" s="44">
        <f t="shared" ref="C8:D8" si="1">SUM(C9:C11)</f>
        <v>895428.62</v>
      </c>
      <c r="D8" s="44">
        <f t="shared" si="1"/>
        <v>1040790.35</v>
      </c>
      <c r="E8" s="44">
        <f>SUM(E9:E11)</f>
        <v>778591</v>
      </c>
      <c r="F8" s="44">
        <f t="shared" ref="F8:G8" si="2">SUM(F9:F11)</f>
        <v>778591</v>
      </c>
      <c r="G8" s="44">
        <f t="shared" si="2"/>
        <v>778591</v>
      </c>
    </row>
    <row r="9" spans="1:7" ht="15" customHeight="1" x14ac:dyDescent="0.25">
      <c r="A9" s="27">
        <v>32</v>
      </c>
      <c r="B9" s="28" t="s">
        <v>35</v>
      </c>
      <c r="C9" s="25">
        <v>887682.54</v>
      </c>
      <c r="D9" s="26">
        <v>1036690.35</v>
      </c>
      <c r="E9" s="26">
        <v>774441</v>
      </c>
      <c r="F9" s="26">
        <v>774441</v>
      </c>
      <c r="G9" s="26">
        <v>774441</v>
      </c>
    </row>
    <row r="10" spans="1:7" ht="15" customHeight="1" x14ac:dyDescent="0.25">
      <c r="A10" s="27">
        <v>34</v>
      </c>
      <c r="B10" s="29" t="s">
        <v>53</v>
      </c>
      <c r="C10" s="25">
        <v>3751.09</v>
      </c>
      <c r="D10" s="26">
        <v>4100</v>
      </c>
      <c r="E10" s="26">
        <v>4150</v>
      </c>
      <c r="F10" s="26">
        <v>4150</v>
      </c>
      <c r="G10" s="26">
        <v>4150</v>
      </c>
    </row>
    <row r="11" spans="1:7" ht="15" customHeight="1" x14ac:dyDescent="0.25">
      <c r="A11" s="27">
        <v>37</v>
      </c>
      <c r="B11" s="20" t="s">
        <v>77</v>
      </c>
      <c r="C11" s="25">
        <v>3994.99</v>
      </c>
      <c r="D11" s="26">
        <v>0</v>
      </c>
      <c r="E11" s="26">
        <v>0</v>
      </c>
      <c r="F11" s="26">
        <v>0</v>
      </c>
      <c r="G11" s="26">
        <v>0</v>
      </c>
    </row>
    <row r="12" spans="1:7" ht="27.75" customHeight="1" x14ac:dyDescent="0.25">
      <c r="A12" s="60" t="s">
        <v>99</v>
      </c>
      <c r="B12" s="135" t="s">
        <v>97</v>
      </c>
      <c r="C12" s="134">
        <f>C13</f>
        <v>9227330.5299999993</v>
      </c>
      <c r="D12" s="134">
        <f t="shared" ref="D12:G12" si="3">D13</f>
        <v>10818906.859999999</v>
      </c>
      <c r="E12" s="134">
        <f t="shared" si="3"/>
        <v>9653996.1199999992</v>
      </c>
      <c r="F12" s="134">
        <f t="shared" si="3"/>
        <v>10182816.189999999</v>
      </c>
      <c r="G12" s="134">
        <f t="shared" si="3"/>
        <v>10608456.189999999</v>
      </c>
    </row>
    <row r="13" spans="1:7" ht="24.75" customHeight="1" x14ac:dyDescent="0.25">
      <c r="A13" s="60" t="s">
        <v>96</v>
      </c>
      <c r="B13" s="135" t="s">
        <v>98</v>
      </c>
      <c r="C13" s="134">
        <f>C14+C20+C29+C32+C39+C45+C50+C55</f>
        <v>9227330.5299999993</v>
      </c>
      <c r="D13" s="134">
        <f>D14+D20+D29+D32+D39+D45+D50+D55</f>
        <v>10818906.859999999</v>
      </c>
      <c r="E13" s="134">
        <f>E14+E20+E29+E32+E39+E45+E50+E55</f>
        <v>9653996.1199999992</v>
      </c>
      <c r="F13" s="134">
        <f>F14+F20+F29+F32+F39+F45+F50+F55</f>
        <v>10182816.189999999</v>
      </c>
      <c r="G13" s="134">
        <f>G14+G20+G29+G32+G39+G45+G50+G55</f>
        <v>10608456.189999999</v>
      </c>
    </row>
    <row r="14" spans="1:7" ht="15" customHeight="1" x14ac:dyDescent="0.25">
      <c r="A14" s="39" t="s">
        <v>61</v>
      </c>
      <c r="B14" s="40" t="s">
        <v>40</v>
      </c>
      <c r="C14" s="41">
        <f>C15</f>
        <v>8400637.2599999998</v>
      </c>
      <c r="D14" s="41">
        <f t="shared" ref="D14:G14" si="4">D15</f>
        <v>10000000</v>
      </c>
      <c r="E14" s="41">
        <f t="shared" si="4"/>
        <v>9100000</v>
      </c>
      <c r="F14" s="41">
        <f t="shared" si="4"/>
        <v>9677800</v>
      </c>
      <c r="G14" s="41">
        <f t="shared" si="4"/>
        <v>10118440</v>
      </c>
    </row>
    <row r="15" spans="1:7" ht="15" customHeight="1" x14ac:dyDescent="0.25">
      <c r="A15" s="23">
        <v>3</v>
      </c>
      <c r="B15" s="24" t="s">
        <v>22</v>
      </c>
      <c r="C15" s="43">
        <f>SUM(C16:C19)</f>
        <v>8400637.2599999998</v>
      </c>
      <c r="D15" s="43">
        <f t="shared" ref="D15:G15" si="5">SUM(D16:D19)</f>
        <v>10000000</v>
      </c>
      <c r="E15" s="43">
        <f t="shared" si="5"/>
        <v>9100000</v>
      </c>
      <c r="F15" s="43">
        <f t="shared" si="5"/>
        <v>9677800</v>
      </c>
      <c r="G15" s="43">
        <f t="shared" si="5"/>
        <v>10118440</v>
      </c>
    </row>
    <row r="16" spans="1:7" ht="15" customHeight="1" x14ac:dyDescent="0.25">
      <c r="A16" s="27">
        <v>31</v>
      </c>
      <c r="B16" s="28" t="s">
        <v>23</v>
      </c>
      <c r="C16" s="25">
        <v>8400637.2599999998</v>
      </c>
      <c r="D16" s="26">
        <v>10000000</v>
      </c>
      <c r="E16" s="26">
        <v>9100000</v>
      </c>
      <c r="F16" s="26">
        <v>9677800</v>
      </c>
      <c r="G16" s="26">
        <v>10118440</v>
      </c>
    </row>
    <row r="17" spans="1:7" ht="15" customHeight="1" x14ac:dyDescent="0.25">
      <c r="A17" s="27">
        <v>32</v>
      </c>
      <c r="B17" s="28" t="s">
        <v>35</v>
      </c>
      <c r="C17" s="25">
        <v>0</v>
      </c>
      <c r="D17" s="26">
        <v>0</v>
      </c>
      <c r="E17" s="25">
        <v>0</v>
      </c>
      <c r="F17" s="25">
        <v>0</v>
      </c>
      <c r="G17" s="25">
        <v>0</v>
      </c>
    </row>
    <row r="18" spans="1:7" ht="15" customHeight="1" x14ac:dyDescent="0.25">
      <c r="A18" s="27">
        <v>34</v>
      </c>
      <c r="B18" s="29" t="s">
        <v>53</v>
      </c>
      <c r="C18" s="25">
        <v>0</v>
      </c>
      <c r="D18" s="26">
        <v>0</v>
      </c>
      <c r="E18" s="25">
        <v>0</v>
      </c>
      <c r="F18" s="25">
        <v>0</v>
      </c>
      <c r="G18" s="25">
        <v>0</v>
      </c>
    </row>
    <row r="19" spans="1:7" ht="15" customHeight="1" x14ac:dyDescent="0.25">
      <c r="A19" s="27">
        <v>37</v>
      </c>
      <c r="B19" s="20" t="s">
        <v>77</v>
      </c>
      <c r="C19" s="25">
        <v>0</v>
      </c>
      <c r="D19" s="26">
        <v>0</v>
      </c>
      <c r="E19" s="25">
        <v>0</v>
      </c>
      <c r="F19" s="25">
        <v>0</v>
      </c>
      <c r="G19" s="25">
        <v>0</v>
      </c>
    </row>
    <row r="20" spans="1:7" ht="15" customHeight="1" x14ac:dyDescent="0.25">
      <c r="A20" s="39" t="s">
        <v>103</v>
      </c>
      <c r="B20" s="40" t="s">
        <v>40</v>
      </c>
      <c r="C20" s="41">
        <f>C21+C26</f>
        <v>232179.90000000002</v>
      </c>
      <c r="D20" s="41">
        <f t="shared" ref="D20:G20" si="6">D21+D26</f>
        <v>318291.33999999997</v>
      </c>
      <c r="E20" s="41">
        <f t="shared" si="6"/>
        <v>253332.18</v>
      </c>
      <c r="F20" s="41">
        <f t="shared" si="6"/>
        <v>234941</v>
      </c>
      <c r="G20" s="41">
        <f t="shared" si="6"/>
        <v>219941</v>
      </c>
    </row>
    <row r="21" spans="1:7" ht="15" customHeight="1" x14ac:dyDescent="0.25">
      <c r="A21" s="30">
        <v>3</v>
      </c>
      <c r="B21" s="31" t="s">
        <v>22</v>
      </c>
      <c r="C21" s="43">
        <f>SUM(C22:C25)</f>
        <v>183874.48</v>
      </c>
      <c r="D21" s="43">
        <f t="shared" ref="D21:G21" si="7">SUM(D22:D25)</f>
        <v>216191.34</v>
      </c>
      <c r="E21" s="43">
        <f t="shared" si="7"/>
        <v>81391.179999999993</v>
      </c>
      <c r="F21" s="43">
        <f t="shared" si="7"/>
        <v>73000</v>
      </c>
      <c r="G21" s="43">
        <f t="shared" si="7"/>
        <v>73000</v>
      </c>
    </row>
    <row r="22" spans="1:7" s="4" customFormat="1" ht="15" customHeight="1" x14ac:dyDescent="0.25">
      <c r="A22" s="27">
        <v>31</v>
      </c>
      <c r="B22" s="28" t="s">
        <v>23</v>
      </c>
      <c r="C22" s="25">
        <v>110617.63</v>
      </c>
      <c r="D22" s="25">
        <v>0</v>
      </c>
      <c r="E22" s="25">
        <v>0</v>
      </c>
      <c r="F22" s="25">
        <v>0</v>
      </c>
      <c r="G22" s="25">
        <v>0</v>
      </c>
    </row>
    <row r="23" spans="1:7" s="4" customFormat="1" ht="15" customHeight="1" x14ac:dyDescent="0.25">
      <c r="A23" s="27">
        <v>32</v>
      </c>
      <c r="B23" s="28" t="s">
        <v>35</v>
      </c>
      <c r="C23" s="25">
        <v>73256.850000000006</v>
      </c>
      <c r="D23" s="25">
        <v>216188.34</v>
      </c>
      <c r="E23" s="25">
        <v>81391.179999999993</v>
      </c>
      <c r="F23" s="25">
        <v>73000</v>
      </c>
      <c r="G23" s="25">
        <v>73000</v>
      </c>
    </row>
    <row r="24" spans="1:7" s="4" customFormat="1" ht="15" customHeight="1" x14ac:dyDescent="0.25">
      <c r="A24" s="27">
        <v>34</v>
      </c>
      <c r="B24" s="29" t="s">
        <v>53</v>
      </c>
      <c r="C24" s="25">
        <v>0</v>
      </c>
      <c r="D24" s="25">
        <v>3</v>
      </c>
      <c r="E24" s="25">
        <v>0</v>
      </c>
      <c r="F24" s="25">
        <v>0</v>
      </c>
      <c r="G24" s="25">
        <v>0</v>
      </c>
    </row>
    <row r="25" spans="1:7" ht="15" customHeight="1" x14ac:dyDescent="0.25">
      <c r="A25" s="27">
        <v>37</v>
      </c>
      <c r="B25" s="20" t="s">
        <v>77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ht="15" customHeight="1" x14ac:dyDescent="0.25">
      <c r="A26" s="23">
        <v>4</v>
      </c>
      <c r="B26" s="24" t="s">
        <v>24</v>
      </c>
      <c r="C26" s="43">
        <f>C27+C28</f>
        <v>48305.42</v>
      </c>
      <c r="D26" s="43">
        <f t="shared" ref="D26:G26" si="8">D27+D28</f>
        <v>102100</v>
      </c>
      <c r="E26" s="43">
        <f t="shared" si="8"/>
        <v>171941</v>
      </c>
      <c r="F26" s="43">
        <f t="shared" si="8"/>
        <v>161941</v>
      </c>
      <c r="G26" s="43">
        <f t="shared" si="8"/>
        <v>146941</v>
      </c>
    </row>
    <row r="27" spans="1:7" ht="15" customHeight="1" x14ac:dyDescent="0.25">
      <c r="A27" s="27">
        <v>42</v>
      </c>
      <c r="B27" s="28" t="s">
        <v>50</v>
      </c>
      <c r="C27" s="25">
        <v>48305.42</v>
      </c>
      <c r="D27" s="25">
        <v>102100</v>
      </c>
      <c r="E27" s="25">
        <v>159680</v>
      </c>
      <c r="F27" s="25">
        <v>149680</v>
      </c>
      <c r="G27" s="25">
        <v>134680</v>
      </c>
    </row>
    <row r="28" spans="1:7" s="4" customFormat="1" ht="15" customHeight="1" x14ac:dyDescent="0.25">
      <c r="A28" s="27">
        <v>45</v>
      </c>
      <c r="B28" s="28" t="s">
        <v>104</v>
      </c>
      <c r="C28" s="25">
        <v>0</v>
      </c>
      <c r="D28" s="25">
        <v>0</v>
      </c>
      <c r="E28" s="25">
        <v>12261</v>
      </c>
      <c r="F28" s="25">
        <v>12261</v>
      </c>
      <c r="G28" s="25">
        <v>12261</v>
      </c>
    </row>
    <row r="29" spans="1:7" s="4" customFormat="1" ht="22.5" customHeight="1" x14ac:dyDescent="0.25">
      <c r="A29" s="39" t="s">
        <v>100</v>
      </c>
      <c r="B29" s="40" t="s">
        <v>40</v>
      </c>
      <c r="C29" s="41">
        <f>C30</f>
        <v>11012.5</v>
      </c>
      <c r="D29" s="41">
        <f t="shared" ref="D29" si="9">D30</f>
        <v>21000</v>
      </c>
      <c r="E29" s="41">
        <f t="shared" ref="E29" si="10">E30</f>
        <v>24000</v>
      </c>
      <c r="F29" s="41">
        <f t="shared" ref="F29" si="11">F30</f>
        <v>24000</v>
      </c>
      <c r="G29" s="41">
        <f t="shared" ref="G29" si="12">G30</f>
        <v>24000</v>
      </c>
    </row>
    <row r="30" spans="1:7" s="4" customFormat="1" ht="15" customHeight="1" x14ac:dyDescent="0.25">
      <c r="A30" s="30">
        <v>3</v>
      </c>
      <c r="B30" s="31" t="s">
        <v>22</v>
      </c>
      <c r="C30" s="43">
        <f>SUM(C31:C31)</f>
        <v>11012.5</v>
      </c>
      <c r="D30" s="43">
        <f t="shared" ref="D30" si="13">SUM(D31:D31)</f>
        <v>21000</v>
      </c>
      <c r="E30" s="43">
        <f t="shared" ref="E30" si="14">SUM(E31:E31)</f>
        <v>24000</v>
      </c>
      <c r="F30" s="43">
        <f t="shared" ref="F30" si="15">SUM(F31:F31)</f>
        <v>24000</v>
      </c>
      <c r="G30" s="43">
        <f t="shared" ref="G30" si="16">SUM(G31:G31)</f>
        <v>24000</v>
      </c>
    </row>
    <row r="31" spans="1:7" s="4" customFormat="1" ht="15" customHeight="1" x14ac:dyDescent="0.25">
      <c r="A31" s="32">
        <v>32</v>
      </c>
      <c r="B31" s="33" t="s">
        <v>35</v>
      </c>
      <c r="C31" s="25">
        <v>11012.5</v>
      </c>
      <c r="D31" s="26">
        <v>21000</v>
      </c>
      <c r="E31" s="26">
        <v>24000</v>
      </c>
      <c r="F31" s="26">
        <v>24000</v>
      </c>
      <c r="G31" s="26">
        <v>24000</v>
      </c>
    </row>
    <row r="32" spans="1:7" s="4" customFormat="1" ht="15" customHeight="1" x14ac:dyDescent="0.25">
      <c r="A32" s="39" t="s">
        <v>65</v>
      </c>
      <c r="B32" s="40" t="s">
        <v>40</v>
      </c>
      <c r="C32" s="41">
        <f>C33</f>
        <v>523753.32999999996</v>
      </c>
      <c r="D32" s="41">
        <f>D33+D37</f>
        <v>440099.52</v>
      </c>
      <c r="E32" s="41">
        <f t="shared" ref="E32" si="17">E33</f>
        <v>197628.75</v>
      </c>
      <c r="F32" s="41">
        <f t="shared" ref="F32" si="18">F33</f>
        <v>167040</v>
      </c>
      <c r="G32" s="41">
        <f t="shared" ref="G32" si="19">G33</f>
        <v>167040</v>
      </c>
    </row>
    <row r="33" spans="1:7" s="4" customFormat="1" ht="15" customHeight="1" x14ac:dyDescent="0.25">
      <c r="A33" s="30">
        <v>3</v>
      </c>
      <c r="B33" s="31" t="s">
        <v>22</v>
      </c>
      <c r="C33" s="43">
        <f>SUM(C34:C36)</f>
        <v>523753.32999999996</v>
      </c>
      <c r="D33" s="43">
        <f t="shared" ref="D33:G33" si="20">SUM(D34:D36)</f>
        <v>306800.52</v>
      </c>
      <c r="E33" s="43">
        <f t="shared" si="20"/>
        <v>197628.75</v>
      </c>
      <c r="F33" s="43">
        <f t="shared" si="20"/>
        <v>167040</v>
      </c>
      <c r="G33" s="43">
        <f t="shared" si="20"/>
        <v>167040</v>
      </c>
    </row>
    <row r="34" spans="1:7" s="4" customFormat="1" ht="15" customHeight="1" x14ac:dyDescent="0.25">
      <c r="A34" s="27">
        <v>31</v>
      </c>
      <c r="B34" s="28" t="s">
        <v>23</v>
      </c>
      <c r="C34" s="25">
        <f>304278.72-8514.25</f>
        <v>295764.46999999997</v>
      </c>
      <c r="D34" s="25">
        <f>195950-D57</f>
        <v>172082</v>
      </c>
      <c r="E34" s="25">
        <v>129557.3</v>
      </c>
      <c r="F34" s="25">
        <v>95500</v>
      </c>
      <c r="G34" s="25">
        <v>95500</v>
      </c>
    </row>
    <row r="35" spans="1:7" s="4" customFormat="1" ht="15" customHeight="1" x14ac:dyDescent="0.25">
      <c r="A35" s="32">
        <v>32</v>
      </c>
      <c r="B35" s="33" t="s">
        <v>35</v>
      </c>
      <c r="C35" s="25">
        <f>168782.56-1849.44-9863.77</f>
        <v>157069.35</v>
      </c>
      <c r="D35" s="26">
        <f>123931.52-D52-D58</f>
        <v>113783.52</v>
      </c>
      <c r="E35" s="26">
        <f>53811.87+10515.52</f>
        <v>64327.39</v>
      </c>
      <c r="F35" s="26">
        <v>71540</v>
      </c>
      <c r="G35" s="26">
        <v>71540</v>
      </c>
    </row>
    <row r="36" spans="1:7" s="4" customFormat="1" ht="15" customHeight="1" x14ac:dyDescent="0.25">
      <c r="A36" s="32">
        <v>34</v>
      </c>
      <c r="B36" s="33" t="s">
        <v>53</v>
      </c>
      <c r="C36" s="25">
        <v>70919.509999999995</v>
      </c>
      <c r="D36" s="26">
        <v>20935</v>
      </c>
      <c r="E36" s="26">
        <v>3744.06</v>
      </c>
      <c r="F36" s="26">
        <v>0</v>
      </c>
      <c r="G36" s="26">
        <v>0</v>
      </c>
    </row>
    <row r="37" spans="1:7" s="4" customFormat="1" ht="15" customHeight="1" x14ac:dyDescent="0.25">
      <c r="A37" s="23">
        <v>4</v>
      </c>
      <c r="B37" s="24" t="s">
        <v>24</v>
      </c>
      <c r="C37" s="43">
        <f>C38</f>
        <v>0</v>
      </c>
      <c r="D37" s="43">
        <f t="shared" ref="D37:G37" si="21">D38</f>
        <v>133299</v>
      </c>
      <c r="E37" s="43">
        <f t="shared" si="21"/>
        <v>0</v>
      </c>
      <c r="F37" s="43">
        <f t="shared" si="21"/>
        <v>0</v>
      </c>
      <c r="G37" s="43">
        <f t="shared" si="21"/>
        <v>0</v>
      </c>
    </row>
    <row r="38" spans="1:7" s="4" customFormat="1" ht="15" customHeight="1" x14ac:dyDescent="0.25">
      <c r="A38" s="27">
        <v>42</v>
      </c>
      <c r="B38" s="28" t="s">
        <v>50</v>
      </c>
      <c r="C38" s="25">
        <v>0</v>
      </c>
      <c r="D38" s="26">
        <v>133299</v>
      </c>
      <c r="E38" s="26">
        <v>0</v>
      </c>
      <c r="F38" s="26">
        <v>0</v>
      </c>
      <c r="G38" s="26">
        <v>0</v>
      </c>
    </row>
    <row r="39" spans="1:7" ht="15" customHeight="1" x14ac:dyDescent="0.25">
      <c r="A39" s="39" t="s">
        <v>62</v>
      </c>
      <c r="B39" s="40" t="s">
        <v>40</v>
      </c>
      <c r="C39" s="41">
        <f>C40+C43</f>
        <v>39520.080000000002</v>
      </c>
      <c r="D39" s="41">
        <f t="shared" ref="D39:G39" si="22">D40+D43</f>
        <v>5500</v>
      </c>
      <c r="E39" s="41">
        <f t="shared" si="22"/>
        <v>20500</v>
      </c>
      <c r="F39" s="41">
        <f t="shared" si="22"/>
        <v>20500</v>
      </c>
      <c r="G39" s="41">
        <f t="shared" si="22"/>
        <v>20500</v>
      </c>
    </row>
    <row r="40" spans="1:7" ht="15" customHeight="1" x14ac:dyDescent="0.25">
      <c r="A40" s="30">
        <v>3</v>
      </c>
      <c r="B40" s="31" t="s">
        <v>22</v>
      </c>
      <c r="C40" s="43">
        <f>SUM(C41:C42)</f>
        <v>15584.69</v>
      </c>
      <c r="D40" s="43">
        <f t="shared" ref="D40:G40" si="23">SUM(D41:D42)</f>
        <v>5500</v>
      </c>
      <c r="E40" s="43">
        <f t="shared" si="23"/>
        <v>20500</v>
      </c>
      <c r="F40" s="43">
        <f t="shared" si="23"/>
        <v>20500</v>
      </c>
      <c r="G40" s="43">
        <f t="shared" si="23"/>
        <v>20500</v>
      </c>
    </row>
    <row r="41" spans="1:7" ht="15" customHeight="1" x14ac:dyDescent="0.25">
      <c r="A41" s="32">
        <v>32</v>
      </c>
      <c r="B41" s="33" t="s">
        <v>35</v>
      </c>
      <c r="C41" s="25">
        <v>11003.6</v>
      </c>
      <c r="D41" s="26">
        <v>5500</v>
      </c>
      <c r="E41" s="26">
        <v>20500</v>
      </c>
      <c r="F41" s="26">
        <v>20500</v>
      </c>
      <c r="G41" s="26">
        <v>20500</v>
      </c>
    </row>
    <row r="42" spans="1:7" ht="15" customHeight="1" x14ac:dyDescent="0.25">
      <c r="A42" s="27">
        <v>37</v>
      </c>
      <c r="B42" s="20" t="s">
        <v>77</v>
      </c>
      <c r="C42" s="25">
        <v>4581.09</v>
      </c>
      <c r="D42" s="26">
        <v>0</v>
      </c>
      <c r="E42" s="26">
        <v>0</v>
      </c>
      <c r="F42" s="26">
        <v>0</v>
      </c>
      <c r="G42" s="26">
        <v>0</v>
      </c>
    </row>
    <row r="43" spans="1:7" ht="15" customHeight="1" x14ac:dyDescent="0.25">
      <c r="A43" s="23">
        <v>4</v>
      </c>
      <c r="B43" s="24" t="s">
        <v>24</v>
      </c>
      <c r="C43" s="43">
        <f>C44</f>
        <v>23935.39</v>
      </c>
      <c r="D43" s="43">
        <f t="shared" ref="D43:G43" si="24">D44</f>
        <v>0</v>
      </c>
      <c r="E43" s="43">
        <f t="shared" si="24"/>
        <v>0</v>
      </c>
      <c r="F43" s="43">
        <f t="shared" si="24"/>
        <v>0</v>
      </c>
      <c r="G43" s="43">
        <f t="shared" si="24"/>
        <v>0</v>
      </c>
    </row>
    <row r="44" spans="1:7" ht="15" customHeight="1" x14ac:dyDescent="0.25">
      <c r="A44" s="27">
        <v>42</v>
      </c>
      <c r="B44" s="28" t="s">
        <v>50</v>
      </c>
      <c r="C44" s="25">
        <v>23935.39</v>
      </c>
      <c r="D44" s="26">
        <v>0</v>
      </c>
      <c r="E44" s="26">
        <v>0</v>
      </c>
      <c r="F44" s="26">
        <v>0</v>
      </c>
      <c r="G44" s="26">
        <v>0</v>
      </c>
    </row>
    <row r="45" spans="1:7" ht="22.5" customHeight="1" x14ac:dyDescent="0.25">
      <c r="A45" s="39" t="s">
        <v>101</v>
      </c>
      <c r="B45" s="40" t="s">
        <v>40</v>
      </c>
      <c r="C45" s="41">
        <f>C46</f>
        <v>0</v>
      </c>
      <c r="D45" s="41">
        <f t="shared" ref="D45" si="25">D46</f>
        <v>0</v>
      </c>
      <c r="E45" s="41">
        <f t="shared" ref="E45" si="26">E46</f>
        <v>1050</v>
      </c>
      <c r="F45" s="41">
        <f t="shared" ref="F45" si="27">F46</f>
        <v>1050</v>
      </c>
      <c r="G45" s="41">
        <f t="shared" ref="G45" si="28">G46</f>
        <v>1050</v>
      </c>
    </row>
    <row r="46" spans="1:7" ht="15" customHeight="1" x14ac:dyDescent="0.25">
      <c r="A46" s="23">
        <v>4</v>
      </c>
      <c r="B46" s="24" t="s">
        <v>24</v>
      </c>
      <c r="C46" s="43">
        <f>SUM(C47:C47)</f>
        <v>0</v>
      </c>
      <c r="D46" s="43">
        <f t="shared" ref="D46" si="29">SUM(D47:D47)</f>
        <v>0</v>
      </c>
      <c r="E46" s="43">
        <f t="shared" ref="E46" si="30">SUM(E47:E47)</f>
        <v>1050</v>
      </c>
      <c r="F46" s="43">
        <f t="shared" ref="F46" si="31">SUM(F47:F47)</f>
        <v>1050</v>
      </c>
      <c r="G46" s="43">
        <f t="shared" ref="G46" si="32">SUM(G47:G47)</f>
        <v>1050</v>
      </c>
    </row>
    <row r="47" spans="1:7" ht="15" customHeight="1" x14ac:dyDescent="0.25">
      <c r="A47" s="27">
        <v>45</v>
      </c>
      <c r="B47" s="28" t="s">
        <v>104</v>
      </c>
      <c r="C47" s="25">
        <v>0</v>
      </c>
      <c r="D47" s="26">
        <v>0</v>
      </c>
      <c r="E47" s="26">
        <v>1050</v>
      </c>
      <c r="F47" s="26">
        <v>1050</v>
      </c>
      <c r="G47" s="26">
        <v>1050</v>
      </c>
    </row>
    <row r="48" spans="1:7" ht="23.25" customHeight="1" x14ac:dyDescent="0.25">
      <c r="A48" s="34" t="s">
        <v>99</v>
      </c>
      <c r="B48" s="35" t="s">
        <v>97</v>
      </c>
      <c r="C48" s="37">
        <f>C49</f>
        <v>9863.77</v>
      </c>
      <c r="D48" s="37">
        <f t="shared" ref="D48:G49" si="33">D49</f>
        <v>5000</v>
      </c>
      <c r="E48" s="37">
        <f t="shared" si="33"/>
        <v>15000</v>
      </c>
      <c r="F48" s="37">
        <f t="shared" si="33"/>
        <v>15000</v>
      </c>
      <c r="G48" s="37">
        <f t="shared" si="33"/>
        <v>15000</v>
      </c>
    </row>
    <row r="49" spans="1:7" ht="18.75" customHeight="1" x14ac:dyDescent="0.25">
      <c r="A49" s="34" t="s">
        <v>58</v>
      </c>
      <c r="B49" s="35" t="s">
        <v>57</v>
      </c>
      <c r="C49" s="37">
        <f>C50</f>
        <v>9863.77</v>
      </c>
      <c r="D49" s="37">
        <f t="shared" si="33"/>
        <v>5000</v>
      </c>
      <c r="E49" s="37">
        <f t="shared" si="33"/>
        <v>15000</v>
      </c>
      <c r="F49" s="37">
        <f t="shared" si="33"/>
        <v>15000</v>
      </c>
      <c r="G49" s="37">
        <f t="shared" si="33"/>
        <v>15000</v>
      </c>
    </row>
    <row r="50" spans="1:7" ht="14.25" customHeight="1" x14ac:dyDescent="0.25">
      <c r="A50" s="39" t="s">
        <v>65</v>
      </c>
      <c r="B50" s="40" t="s">
        <v>40</v>
      </c>
      <c r="C50" s="41">
        <f>C51</f>
        <v>9863.77</v>
      </c>
      <c r="D50" s="41">
        <f t="shared" ref="D50:G51" si="34">D51</f>
        <v>5000</v>
      </c>
      <c r="E50" s="41">
        <f t="shared" si="34"/>
        <v>15000</v>
      </c>
      <c r="F50" s="41">
        <f t="shared" si="34"/>
        <v>15000</v>
      </c>
      <c r="G50" s="41">
        <f t="shared" si="34"/>
        <v>15000</v>
      </c>
    </row>
    <row r="51" spans="1:7" x14ac:dyDescent="0.25">
      <c r="A51" s="30">
        <v>3</v>
      </c>
      <c r="B51" s="31" t="s">
        <v>22</v>
      </c>
      <c r="C51" s="43">
        <f>C52</f>
        <v>9863.77</v>
      </c>
      <c r="D51" s="43">
        <f t="shared" si="34"/>
        <v>5000</v>
      </c>
      <c r="E51" s="43">
        <f t="shared" si="34"/>
        <v>15000</v>
      </c>
      <c r="F51" s="43">
        <f t="shared" si="34"/>
        <v>15000</v>
      </c>
      <c r="G51" s="43">
        <f t="shared" si="34"/>
        <v>15000</v>
      </c>
    </row>
    <row r="52" spans="1:7" x14ac:dyDescent="0.25">
      <c r="A52" s="32">
        <v>32</v>
      </c>
      <c r="B52" s="33" t="s">
        <v>35</v>
      </c>
      <c r="C52" s="25">
        <v>9863.77</v>
      </c>
      <c r="D52" s="26">
        <v>5000</v>
      </c>
      <c r="E52" s="26">
        <v>15000</v>
      </c>
      <c r="F52" s="26">
        <v>15000</v>
      </c>
      <c r="G52" s="26">
        <v>15000</v>
      </c>
    </row>
    <row r="53" spans="1:7" ht="26.25" customHeight="1" x14ac:dyDescent="0.25">
      <c r="A53" s="34" t="s">
        <v>99</v>
      </c>
      <c r="B53" s="35" t="s">
        <v>97</v>
      </c>
      <c r="C53" s="37">
        <f>C54</f>
        <v>10363.69</v>
      </c>
      <c r="D53" s="37">
        <f t="shared" ref="D53:G54" si="35">D54</f>
        <v>29016</v>
      </c>
      <c r="E53" s="37">
        <f t="shared" si="35"/>
        <v>42485.19</v>
      </c>
      <c r="F53" s="37">
        <f t="shared" si="35"/>
        <v>42485.19</v>
      </c>
      <c r="G53" s="37">
        <f t="shared" si="35"/>
        <v>42485.19</v>
      </c>
    </row>
    <row r="54" spans="1:7" ht="15" customHeight="1" x14ac:dyDescent="0.25">
      <c r="A54" s="34" t="s">
        <v>60</v>
      </c>
      <c r="B54" s="35" t="s">
        <v>59</v>
      </c>
      <c r="C54" s="37">
        <f>C55</f>
        <v>10363.69</v>
      </c>
      <c r="D54" s="37">
        <f t="shared" si="35"/>
        <v>29016</v>
      </c>
      <c r="E54" s="37">
        <f t="shared" si="35"/>
        <v>42485.19</v>
      </c>
      <c r="F54" s="37">
        <f t="shared" si="35"/>
        <v>42485.19</v>
      </c>
      <c r="G54" s="37">
        <f t="shared" si="35"/>
        <v>42485.19</v>
      </c>
    </row>
    <row r="55" spans="1:7" ht="15" customHeight="1" x14ac:dyDescent="0.25">
      <c r="A55" s="39" t="s">
        <v>65</v>
      </c>
      <c r="B55" s="40" t="s">
        <v>40</v>
      </c>
      <c r="C55" s="41">
        <f>C56</f>
        <v>10363.69</v>
      </c>
      <c r="D55" s="41">
        <f t="shared" ref="D55:G55" si="36">D56</f>
        <v>29016</v>
      </c>
      <c r="E55" s="41">
        <f t="shared" si="36"/>
        <v>42485.19</v>
      </c>
      <c r="F55" s="41">
        <f t="shared" si="36"/>
        <v>42485.19</v>
      </c>
      <c r="G55" s="41">
        <f t="shared" si="36"/>
        <v>42485.19</v>
      </c>
    </row>
    <row r="56" spans="1:7" ht="15" customHeight="1" x14ac:dyDescent="0.25">
      <c r="A56" s="30">
        <v>3</v>
      </c>
      <c r="B56" s="31" t="s">
        <v>22</v>
      </c>
      <c r="C56" s="43">
        <f>SUM(C57:C58)</f>
        <v>10363.69</v>
      </c>
      <c r="D56" s="43">
        <f t="shared" ref="D56:G56" si="37">SUM(D57:D58)</f>
        <v>29016</v>
      </c>
      <c r="E56" s="43">
        <f t="shared" si="37"/>
        <v>42485.19</v>
      </c>
      <c r="F56" s="43">
        <f t="shared" si="37"/>
        <v>42485.19</v>
      </c>
      <c r="G56" s="43">
        <f t="shared" si="37"/>
        <v>42485.19</v>
      </c>
    </row>
    <row r="57" spans="1:7" ht="15" customHeight="1" x14ac:dyDescent="0.25">
      <c r="A57" s="32">
        <v>31</v>
      </c>
      <c r="B57" s="33" t="s">
        <v>23</v>
      </c>
      <c r="C57" s="25">
        <v>8514.25</v>
      </c>
      <c r="D57" s="26">
        <v>23868</v>
      </c>
      <c r="E57" s="26">
        <v>34629.75</v>
      </c>
      <c r="F57" s="26">
        <v>34629.75</v>
      </c>
      <c r="G57" s="26">
        <v>34629.75</v>
      </c>
    </row>
    <row r="58" spans="1:7" ht="15" customHeight="1" x14ac:dyDescent="0.25">
      <c r="A58" s="32">
        <v>32</v>
      </c>
      <c r="B58" s="33" t="s">
        <v>35</v>
      </c>
      <c r="C58" s="25">
        <v>1849.44</v>
      </c>
      <c r="D58" s="26">
        <v>5148</v>
      </c>
      <c r="E58" s="26">
        <v>7855.44</v>
      </c>
      <c r="F58" s="26">
        <v>7855.44</v>
      </c>
      <c r="G58" s="26">
        <v>7855.44</v>
      </c>
    </row>
    <row r="59" spans="1:7" ht="23.1" customHeight="1" x14ac:dyDescent="0.25">
      <c r="A59" s="38"/>
      <c r="B59" s="138" t="s">
        <v>110</v>
      </c>
      <c r="C59" s="139">
        <f>C5+C12</f>
        <v>10122759.149999999</v>
      </c>
      <c r="D59" s="139">
        <f t="shared" ref="D59:G59" si="38">D5+D12</f>
        <v>11859697.209999999</v>
      </c>
      <c r="E59" s="139">
        <f t="shared" si="38"/>
        <v>10432587.119999999</v>
      </c>
      <c r="F59" s="139">
        <f t="shared" si="38"/>
        <v>10961407.189999999</v>
      </c>
      <c r="G59" s="139">
        <f t="shared" si="38"/>
        <v>11387047.189999999</v>
      </c>
    </row>
    <row r="61" spans="1:7" ht="14.1" customHeight="1" x14ac:dyDescent="0.25">
      <c r="A61" s="137" t="s">
        <v>115</v>
      </c>
      <c r="B61" s="137"/>
      <c r="D61" s="42"/>
    </row>
    <row r="62" spans="1:7" ht="14.1" customHeight="1" x14ac:dyDescent="0.25">
      <c r="A62" s="137" t="s">
        <v>116</v>
      </c>
      <c r="B62" s="137"/>
      <c r="E62" s="136" t="s">
        <v>113</v>
      </c>
      <c r="F62" s="136"/>
    </row>
    <row r="63" spans="1:7" ht="14.1" customHeight="1" x14ac:dyDescent="0.25">
      <c r="A63" s="137" t="s">
        <v>117</v>
      </c>
      <c r="B63" s="137"/>
    </row>
    <row r="64" spans="1:7" ht="14.1" customHeight="1" x14ac:dyDescent="0.25">
      <c r="E64" s="132"/>
      <c r="F64" s="132"/>
    </row>
    <row r="65" spans="5:6" ht="14.1" customHeight="1" x14ac:dyDescent="0.25">
      <c r="E65" s="133" t="s">
        <v>114</v>
      </c>
      <c r="F65" s="133"/>
    </row>
    <row r="66" spans="5:6" ht="14.1" customHeight="1" x14ac:dyDescent="0.25"/>
    <row r="67" spans="5:6" ht="14.1" customHeight="1" x14ac:dyDescent="0.25">
      <c r="E67" s="136" t="s">
        <v>111</v>
      </c>
      <c r="F67" s="136"/>
    </row>
    <row r="68" spans="5:6" ht="14.1" customHeight="1" x14ac:dyDescent="0.25"/>
    <row r="69" spans="5:6" ht="14.1" customHeight="1" x14ac:dyDescent="0.25">
      <c r="E69" s="132"/>
      <c r="F69" s="132"/>
    </row>
    <row r="70" spans="5:6" ht="14.1" customHeight="1" x14ac:dyDescent="0.25">
      <c r="E70" s="133" t="s">
        <v>112</v>
      </c>
      <c r="F70" s="133"/>
    </row>
  </sheetData>
  <mergeCells count="11">
    <mergeCell ref="A1:G1"/>
    <mergeCell ref="A3:G3"/>
    <mergeCell ref="A61:B61"/>
    <mergeCell ref="A62:B62"/>
    <mergeCell ref="E62:F62"/>
    <mergeCell ref="E69:F69"/>
    <mergeCell ref="E70:F70"/>
    <mergeCell ref="A63:B63"/>
    <mergeCell ref="E64:F64"/>
    <mergeCell ref="E65:F65"/>
    <mergeCell ref="E67:F67"/>
  </mergeCells>
  <pageMargins left="0.11811023622047245" right="0.11811023622047245" top="0.15748031496062992" bottom="0.15748031496062992" header="0.31496062992125984" footer="0.31496062992125984"/>
  <pageSetup paperSize="9" orientation="landscape" r:id="rId1"/>
  <ignoredErrors>
    <ignoredError sqref="C13:D13 D32 E13: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I. OPĆI DIO SAŽETAK</vt:lpstr>
      <vt:lpstr>I. A Račun prihoda i rashoda</vt:lpstr>
      <vt:lpstr>I. A Rashodi prema funkc. kl</vt:lpstr>
      <vt:lpstr>I. B Račun financiranja</vt:lpstr>
      <vt:lpstr>II. 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2022-10-10T10:29:37Z</cp:lastPrinted>
  <dcterms:created xsi:type="dcterms:W3CDTF">2022-08-12T12:51:27Z</dcterms:created>
  <dcterms:modified xsi:type="dcterms:W3CDTF">2022-10-10T10:30:51Z</dcterms:modified>
</cp:coreProperties>
</file>